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rijampolesregionas.sharepoint.com/sites/MRPT/Shared Documents/Mrpt/!MRPT viesi/D/20260717_D64_VRM_AM_SADM_SMSM_SM_CPVA_Rppl_derin/"/>
    </mc:Choice>
  </mc:AlternateContent>
  <xr:revisionPtr revIDLastSave="1785" documentId="8_{35A0543D-6817-40A7-A8C1-FD86D4BB6FA8}" xr6:coauthVersionLast="47" xr6:coauthVersionMax="47" xr10:uidLastSave="{9B64ED2E-75D8-44D2-9666-980F1466FCDA}"/>
  <bookViews>
    <workbookView xWindow="28680" yWindow="-120" windowWidth="29040" windowHeight="15720" tabRatio="919" firstSheet="4" activeTab="15" xr2:uid="{CEBF7D2B-9656-40D0-AADD-FB603159AB40}"/>
  </bookViews>
  <sheets>
    <sheet name="II skyrius" sheetId="5" r:id="rId1"/>
    <sheet name="III skyrius" sheetId="6" r:id="rId2"/>
    <sheet name="IV skyrius I sk" sheetId="1" r:id="rId3"/>
    <sheet name="IV skyrius II sk" sheetId="7" r:id="rId4"/>
    <sheet name="IV skyrius III sk" sheetId="9" r:id="rId5"/>
    <sheet name="IV skyrius IV sk" sheetId="10" r:id="rId6"/>
    <sheet name="IV skyrius V sk" sheetId="11" r:id="rId7"/>
    <sheet name="IV skyrius VI sk" sheetId="13" r:id="rId8"/>
    <sheet name="IV skyrius VII sk" sheetId="15" r:id="rId9"/>
    <sheet name="IV skyrius VIII sk" sheetId="16" r:id="rId10"/>
    <sheet name="IV skyrius IX sk" sheetId="17" r:id="rId11"/>
    <sheet name="IV skyrius X sk" sheetId="18" r:id="rId12"/>
    <sheet name="IV skyrius XI sk" sheetId="19" r:id="rId13"/>
    <sheet name="IV skyrius XII sk" sheetId="20" r:id="rId14"/>
    <sheet name="IV skyrius XIII sk" sheetId="21" r:id="rId15"/>
    <sheet name="IV skyrius XIV sk" sheetId="22" r:id="rId16"/>
  </sheets>
  <definedNames>
    <definedName name="_ftn1" localSheetId="2">'IV skyrius I sk'!#REF!</definedName>
    <definedName name="_ftn2" localSheetId="2">'IV skyrius I sk'!#REF!</definedName>
    <definedName name="_ftn3" localSheetId="2">'IV skyrius I sk'!#REF!</definedName>
    <definedName name="_ftn4" localSheetId="2">'IV skyrius I sk'!#REF!</definedName>
    <definedName name="_ftn5" localSheetId="2">'IV skyrius I sk'!#REF!</definedName>
    <definedName name="_ftn6" localSheetId="0">'II skyrius'!#REF!</definedName>
    <definedName name="_ftn7" localSheetId="0">'II skyrius'!#REF!</definedName>
    <definedName name="_ftnref1" localSheetId="0">'III skyrius'!#REF!</definedName>
    <definedName name="_ftnref2" localSheetId="0">'II skyrius'!$I$8</definedName>
    <definedName name="_ftnref3" localSheetId="2">'IV skyrius I sk'!$C$40</definedName>
    <definedName name="_ftnref4" localSheetId="2">'IV skyrius I sk'!$F$40</definedName>
    <definedName name="_ftnref5" localSheetId="2">'IV skyrius I sk'!$N$40</definedName>
    <definedName name="_ftnref6" localSheetId="0">'II skyrius'!#REF!</definedName>
    <definedName name="_ftnref7" localSheetId="0">'II skyrius'!#REF!</definedName>
    <definedName name="_xlnm.Print_Area" localSheetId="0">'II skyrius'!$B$1:$K$90</definedName>
    <definedName name="_xlnm.Print_Area" localSheetId="1">'III skyrius'!$B$2:$L$23</definedName>
    <definedName name="_xlnm.Print_Area" localSheetId="2">'IV skyrius I sk'!$B$2:$Q$139</definedName>
    <definedName name="_xlnm.Print_Area" localSheetId="3">'IV skyrius II sk'!$B$2:$Q$69</definedName>
    <definedName name="_xlnm.Print_Area" localSheetId="5">'IV skyrius IV sk'!$B$2:$Q$135</definedName>
    <definedName name="_xlnm.Print_Area" localSheetId="10">'IV skyrius IX sk'!$B$2:$Q$73</definedName>
    <definedName name="_xlnm.Print_Area" localSheetId="6">'IV skyrius V sk'!$B$2:$Q$87</definedName>
    <definedName name="_xlnm.Print_Area" localSheetId="7">'IV skyrius VI sk'!$B$2:$Q$95</definedName>
    <definedName name="_xlnm.Print_Area" localSheetId="9">'IV skyrius VIII sk'!$B$2:$Q$156</definedName>
    <definedName name="_xlnm.Print_Area" localSheetId="11">'IV skyrius X sk'!$B$5:$Q$96</definedName>
    <definedName name="_xlnm.Print_Area" localSheetId="12">'IV skyrius XI sk'!$B$2:$Q$100</definedName>
    <definedName name="_xlnm.Print_Area" localSheetId="13">'IV skyrius XII sk'!$B$2:$Q$71</definedName>
    <definedName name="_xlnm.Print_Titles" localSheetId="0">'II skyrius'!$7:$9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9" i="21" l="1"/>
  <c r="N28" i="21"/>
  <c r="L53" i="16"/>
  <c r="K15" i="6"/>
  <c r="L104" i="1" l="1"/>
  <c r="L78" i="1"/>
  <c r="M52" i="21"/>
  <c r="I50" i="21"/>
  <c r="O40" i="21"/>
  <c r="O39" i="21"/>
  <c r="O12" i="21" s="1"/>
  <c r="I61" i="5" s="1"/>
  <c r="M39" i="22"/>
  <c r="M57" i="22" s="1"/>
  <c r="O42" i="22"/>
  <c r="O41" i="22"/>
  <c r="O40" i="22"/>
  <c r="O39" i="22"/>
  <c r="O12" i="22" s="1"/>
  <c r="I63" i="5" s="1"/>
  <c r="M39" i="21"/>
  <c r="N27" i="21" s="1"/>
  <c r="L39" i="21"/>
  <c r="L52" i="21" s="1"/>
  <c r="I53" i="22"/>
  <c r="I50" i="22"/>
  <c r="I47" i="22"/>
  <c r="I44" i="22"/>
  <c r="L39" i="22"/>
  <c r="N24" i="22" s="1"/>
  <c r="K39" i="22"/>
  <c r="K57" i="22" s="1"/>
  <c r="N22" i="22" s="1"/>
  <c r="N21" i="22" s="1"/>
  <c r="J39" i="22"/>
  <c r="J57" i="22" s="1"/>
  <c r="K52" i="21"/>
  <c r="N22" i="21" s="1"/>
  <c r="N21" i="21" s="1"/>
  <c r="I48" i="21"/>
  <c r="I46" i="21"/>
  <c r="I44" i="21"/>
  <c r="I42" i="21"/>
  <c r="K39" i="21"/>
  <c r="J39" i="21"/>
  <c r="J52" i="21" s="1"/>
  <c r="N23" i="22" l="1"/>
  <c r="N18" i="22" s="1"/>
  <c r="K16" i="6"/>
  <c r="I39" i="21"/>
  <c r="I52" i="21" s="1"/>
  <c r="L57" i="22"/>
  <c r="N24" i="21"/>
  <c r="N23" i="21" s="1"/>
  <c r="I39" i="22"/>
  <c r="I57" i="22" s="1"/>
  <c r="N28" i="22"/>
  <c r="N27" i="22" s="1"/>
  <c r="N31" i="22" l="1"/>
  <c r="J16" i="6" s="1"/>
  <c r="N18" i="21"/>
  <c r="N31" i="21" s="1"/>
  <c r="J15" i="6" s="1"/>
  <c r="O39" i="11"/>
  <c r="O43" i="13" l="1"/>
  <c r="O42" i="13" l="1"/>
  <c r="L41" i="13" l="1"/>
  <c r="O53" i="16"/>
  <c r="M39" i="11" l="1"/>
  <c r="M61" i="11" s="1"/>
  <c r="L39" i="11" l="1"/>
  <c r="O40" i="11"/>
  <c r="I59" i="11"/>
  <c r="M43" i="10" l="1"/>
  <c r="L68" i="13"/>
  <c r="N26" i="13" s="1"/>
  <c r="N25" i="13" s="1"/>
  <c r="M41" i="13"/>
  <c r="M68" i="13" s="1"/>
  <c r="O46" i="13"/>
  <c r="O13" i="13" s="1"/>
  <c r="K68" i="13"/>
  <c r="N23" i="13" s="1"/>
  <c r="N22" i="13" s="1"/>
  <c r="I62" i="13"/>
  <c r="I57" i="13"/>
  <c r="I52" i="13"/>
  <c r="I48" i="13"/>
  <c r="O45" i="13"/>
  <c r="O12" i="13" s="1"/>
  <c r="O44" i="13"/>
  <c r="O41" i="13"/>
  <c r="K41" i="13"/>
  <c r="J41" i="13"/>
  <c r="J68" i="13" s="1"/>
  <c r="N31" i="13"/>
  <c r="N30" i="13"/>
  <c r="N29" i="13" s="1"/>
  <c r="I41" i="13" l="1"/>
  <c r="I68" i="13" s="1"/>
  <c r="N19" i="13"/>
  <c r="N33" i="13" s="1"/>
  <c r="I69" i="18"/>
  <c r="L56" i="18" l="1"/>
  <c r="O54" i="16" l="1"/>
  <c r="O57" i="16"/>
  <c r="O56" i="16"/>
  <c r="O45" i="10" l="1"/>
  <c r="L43" i="10"/>
  <c r="O43" i="10"/>
  <c r="O44" i="10"/>
  <c r="M97" i="10" l="1"/>
  <c r="L97" i="10"/>
  <c r="L108" i="10" s="1"/>
  <c r="I58" i="9" l="1"/>
  <c r="I54" i="9"/>
  <c r="I50" i="9"/>
  <c r="I46" i="9"/>
  <c r="I41" i="9" s="1"/>
  <c r="I62" i="9" s="1"/>
  <c r="O44" i="9"/>
  <c r="O42" i="9"/>
  <c r="M41" i="9"/>
  <c r="M62" i="9" s="1"/>
  <c r="N30" i="9" s="1"/>
  <c r="N29" i="9" s="1"/>
  <c r="L41" i="9"/>
  <c r="L62" i="9" s="1"/>
  <c r="N26" i="9" s="1"/>
  <c r="N25" i="9" s="1"/>
  <c r="K41" i="9"/>
  <c r="K62" i="9" s="1"/>
  <c r="N23" i="9" s="1"/>
  <c r="N22" i="9" s="1"/>
  <c r="J41" i="9"/>
  <c r="J62" i="9" s="1"/>
  <c r="N19" i="9" l="1"/>
  <c r="N33" i="9" s="1"/>
  <c r="I25" i="5"/>
  <c r="I27" i="5"/>
  <c r="J39" i="11" l="1"/>
  <c r="K39" i="11"/>
  <c r="I39" i="11" l="1"/>
  <c r="I61" i="11"/>
  <c r="O43" i="19"/>
  <c r="O60" i="19"/>
  <c r="O14" i="19" s="1"/>
  <c r="O44" i="19"/>
  <c r="O45" i="19"/>
  <c r="N29" i="20" l="1"/>
  <c r="L60" i="19"/>
  <c r="M60" i="19"/>
  <c r="O12" i="7"/>
  <c r="I76" i="5" s="1"/>
  <c r="K44" i="7"/>
  <c r="O40" i="7"/>
  <c r="O39" i="7"/>
  <c r="L39" i="7"/>
  <c r="L44" i="7" s="1"/>
  <c r="N24" i="7" s="1"/>
  <c r="M39" i="7"/>
  <c r="M44" i="7" s="1"/>
  <c r="K39" i="7"/>
  <c r="O41" i="11"/>
  <c r="I45" i="11"/>
  <c r="N23" i="7" l="1"/>
  <c r="N18" i="7"/>
  <c r="N28" i="7"/>
  <c r="N27" i="7" s="1"/>
  <c r="N24" i="11"/>
  <c r="O12" i="11"/>
  <c r="I78" i="5" s="1"/>
  <c r="L61" i="11" l="1"/>
  <c r="K18" i="6" s="1"/>
  <c r="I42" i="7"/>
  <c r="I43" i="20"/>
  <c r="I40" i="20" s="1"/>
  <c r="I45" i="20" s="1"/>
  <c r="O41" i="20"/>
  <c r="O12" i="20" s="1"/>
  <c r="I88" i="5" s="1"/>
  <c r="M40" i="20"/>
  <c r="M45" i="20" s="1"/>
  <c r="L40" i="20"/>
  <c r="L45" i="20" s="1"/>
  <c r="N25" i="20" s="1"/>
  <c r="K40" i="20"/>
  <c r="K45" i="20" s="1"/>
  <c r="N22" i="20" s="1"/>
  <c r="N21" i="20" s="1"/>
  <c r="J40" i="20"/>
  <c r="J45" i="20" s="1"/>
  <c r="N28" i="20"/>
  <c r="N24" i="20" l="1"/>
  <c r="N18" i="20" s="1"/>
  <c r="N32" i="20" s="1"/>
  <c r="J20" i="6" s="1"/>
  <c r="K20" i="6"/>
  <c r="I67" i="19"/>
  <c r="I65" i="19"/>
  <c r="I63" i="19"/>
  <c r="O61" i="19"/>
  <c r="I57" i="5"/>
  <c r="I59" i="5"/>
  <c r="K60" i="19"/>
  <c r="J60" i="19"/>
  <c r="I57" i="19"/>
  <c r="I55" i="19"/>
  <c r="I53" i="19"/>
  <c r="I51" i="19"/>
  <c r="I49" i="19"/>
  <c r="I47" i="19"/>
  <c r="O13" i="19"/>
  <c r="O42" i="19"/>
  <c r="M42" i="19"/>
  <c r="L42" i="19"/>
  <c r="L69" i="19" s="1"/>
  <c r="N27" i="19" s="1"/>
  <c r="N26" i="19" s="1"/>
  <c r="K42" i="19"/>
  <c r="J42" i="19"/>
  <c r="O98" i="10"/>
  <c r="O15" i="10" s="1"/>
  <c r="O97" i="10"/>
  <c r="J43" i="10"/>
  <c r="K43" i="10"/>
  <c r="O46" i="10"/>
  <c r="O13" i="10" s="1"/>
  <c r="I60" i="19" l="1"/>
  <c r="O12" i="19"/>
  <c r="I55" i="5" s="1"/>
  <c r="K69" i="19"/>
  <c r="N24" i="19" s="1"/>
  <c r="N23" i="19" s="1"/>
  <c r="N20" i="19" s="1"/>
  <c r="K14" i="6" s="1"/>
  <c r="J69" i="19"/>
  <c r="M69" i="19"/>
  <c r="N31" i="19" s="1"/>
  <c r="N30" i="19" s="1"/>
  <c r="I42" i="19"/>
  <c r="I106" i="10"/>
  <c r="I104" i="10"/>
  <c r="I102" i="10"/>
  <c r="I100" i="10"/>
  <c r="K97" i="10"/>
  <c r="K108" i="10" s="1"/>
  <c r="J97" i="10"/>
  <c r="J108" i="10" s="1"/>
  <c r="I95" i="10"/>
  <c r="I91" i="10"/>
  <c r="O90" i="10"/>
  <c r="O48" i="10" s="1"/>
  <c r="O14" i="10" s="1"/>
  <c r="O89" i="10"/>
  <c r="O47" i="10" s="1"/>
  <c r="I89" i="10"/>
  <c r="I87" i="10"/>
  <c r="I85" i="10"/>
  <c r="I83" i="10"/>
  <c r="I81" i="10"/>
  <c r="I77" i="10"/>
  <c r="I75" i="10"/>
  <c r="I73" i="10"/>
  <c r="I69" i="10"/>
  <c r="I67" i="10"/>
  <c r="I65" i="10"/>
  <c r="I63" i="10"/>
  <c r="I61" i="10"/>
  <c r="I59" i="10"/>
  <c r="I55" i="10"/>
  <c r="I52" i="10"/>
  <c r="O12" i="10"/>
  <c r="M108" i="10"/>
  <c r="I43" i="10" l="1"/>
  <c r="I69" i="19"/>
  <c r="I97" i="10"/>
  <c r="N34" i="19"/>
  <c r="J14" i="6" s="1"/>
  <c r="N32" i="10"/>
  <c r="N31" i="10" s="1"/>
  <c r="N28" i="10"/>
  <c r="N27" i="10" s="1"/>
  <c r="L54" i="18"/>
  <c r="I108" i="10" l="1"/>
  <c r="N21" i="10"/>
  <c r="N35" i="10"/>
  <c r="I65" i="18"/>
  <c r="O56" i="18"/>
  <c r="M56" i="18"/>
  <c r="K56" i="18"/>
  <c r="J56" i="18"/>
  <c r="O55" i="18"/>
  <c r="O42" i="18" s="1"/>
  <c r="O12" i="18" s="1"/>
  <c r="I29" i="5" s="1" a="1"/>
  <c r="I29" i="5" s="1"/>
  <c r="O54" i="18"/>
  <c r="O41" i="18" s="1"/>
  <c r="M54" i="18"/>
  <c r="M41" i="18" s="1"/>
  <c r="I52" i="18"/>
  <c r="I50" i="18"/>
  <c r="I48" i="18"/>
  <c r="I46" i="18"/>
  <c r="I44" i="18"/>
  <c r="K41" i="18"/>
  <c r="J41" i="18"/>
  <c r="O13" i="18"/>
  <c r="I31" i="5" s="1" a="1"/>
  <c r="I31" i="5" s="1"/>
  <c r="I54" i="18" l="1"/>
  <c r="J69" i="18"/>
  <c r="K69" i="18"/>
  <c r="N23" i="18" s="1"/>
  <c r="N22" i="18" s="1"/>
  <c r="I56" i="18"/>
  <c r="M69" i="18"/>
  <c r="N30" i="18" s="1"/>
  <c r="N29" i="18" s="1"/>
  <c r="L41" i="18"/>
  <c r="I41" i="18" l="1"/>
  <c r="L69" i="18"/>
  <c r="N26" i="18" s="1"/>
  <c r="N25" i="18" l="1"/>
  <c r="N19" i="18" s="1"/>
  <c r="N33" i="18" s="1"/>
  <c r="J11" i="6" s="1" a="1"/>
  <c r="J11" i="6" s="1"/>
  <c r="K11" i="6" a="1"/>
  <c r="K11" i="6" s="1"/>
  <c r="L39" i="17" l="1"/>
  <c r="L48" i="17" s="1"/>
  <c r="M39" i="17"/>
  <c r="M48" i="17" s="1"/>
  <c r="O39" i="17"/>
  <c r="O12" i="17" s="1"/>
  <c r="I86" i="5" s="1" a="1"/>
  <c r="I86" i="5" s="1"/>
  <c r="I46" i="17"/>
  <c r="I44" i="17"/>
  <c r="I42" i="17"/>
  <c r="I39" i="17" s="1"/>
  <c r="K39" i="17"/>
  <c r="K48" i="17" s="1"/>
  <c r="N22" i="17" s="1"/>
  <c r="N21" i="17" s="1"/>
  <c r="J39" i="17"/>
  <c r="J48" i="17" s="1"/>
  <c r="I124" i="16"/>
  <c r="I122" i="16"/>
  <c r="O120" i="16"/>
  <c r="O119" i="16"/>
  <c r="O14" i="16" s="1"/>
  <c r="I53" i="5" s="1"/>
  <c r="M119" i="16"/>
  <c r="L119" i="16"/>
  <c r="K119" i="16"/>
  <c r="J119" i="16"/>
  <c r="I116" i="16"/>
  <c r="I111" i="16"/>
  <c r="I106" i="16"/>
  <c r="I103" i="16"/>
  <c r="I93" i="16"/>
  <c r="I90" i="16"/>
  <c r="I87" i="16"/>
  <c r="I84" i="16"/>
  <c r="I81" i="16"/>
  <c r="I78" i="16"/>
  <c r="I70" i="16"/>
  <c r="I65" i="16"/>
  <c r="I62" i="16"/>
  <c r="I59" i="16"/>
  <c r="O55" i="16"/>
  <c r="M53" i="16"/>
  <c r="K53" i="16"/>
  <c r="J53" i="16"/>
  <c r="I51" i="16"/>
  <c r="I49" i="16"/>
  <c r="I46" i="16"/>
  <c r="O44" i="16"/>
  <c r="O43" i="16"/>
  <c r="O42" i="16"/>
  <c r="M42" i="16"/>
  <c r="L42" i="16"/>
  <c r="K42" i="16"/>
  <c r="J42" i="16"/>
  <c r="O13" i="16"/>
  <c r="I51" i="5" s="1"/>
  <c r="I42" i="16" l="1"/>
  <c r="O12" i="16"/>
  <c r="I49" i="5" s="1"/>
  <c r="I53" i="16"/>
  <c r="I119" i="16"/>
  <c r="L126" i="16"/>
  <c r="M126" i="16"/>
  <c r="N31" i="16" s="1"/>
  <c r="N30" i="16" s="1"/>
  <c r="K126" i="16"/>
  <c r="N24" i="16" s="1"/>
  <c r="N23" i="16" s="1"/>
  <c r="J126" i="16"/>
  <c r="I48" i="17"/>
  <c r="N28" i="17"/>
  <c r="N27" i="17" s="1"/>
  <c r="N24" i="17"/>
  <c r="N23" i="17" l="1"/>
  <c r="N18" i="17" s="1"/>
  <c r="K21" i="6" a="1"/>
  <c r="K21" i="6" s="1"/>
  <c r="I126" i="16"/>
  <c r="J13" i="6" s="1"/>
  <c r="N27" i="16"/>
  <c r="N26" i="16" s="1"/>
  <c r="N20" i="16" s="1"/>
  <c r="N34" i="16" s="1"/>
  <c r="K13" i="6"/>
  <c r="N31" i="17"/>
  <c r="J21" i="6" s="1" a="1"/>
  <c r="J21" i="6" s="1"/>
  <c r="I53" i="1"/>
  <c r="O61" i="1" l="1"/>
  <c r="O101" i="1"/>
  <c r="O100" i="1"/>
  <c r="O99" i="1"/>
  <c r="I99" i="1"/>
  <c r="I96" i="1"/>
  <c r="I93" i="1"/>
  <c r="O92" i="1"/>
  <c r="O91" i="1"/>
  <c r="O90" i="1"/>
  <c r="I90" i="1"/>
  <c r="O89" i="1"/>
  <c r="O81" i="1" s="1"/>
  <c r="O88" i="1"/>
  <c r="O80" i="1" s="1"/>
  <c r="O87" i="1"/>
  <c r="I87" i="1"/>
  <c r="O86" i="1"/>
  <c r="O85" i="1"/>
  <c r="O78" i="1" s="1"/>
  <c r="O84" i="1"/>
  <c r="I84" i="1"/>
  <c r="M78" i="1"/>
  <c r="K78" i="1"/>
  <c r="J78" i="1"/>
  <c r="O73" i="1"/>
  <c r="O62" i="1" s="1"/>
  <c r="O72" i="1"/>
  <c r="I72" i="1"/>
  <c r="I68" i="1"/>
  <c r="O66" i="1"/>
  <c r="O13" i="1" s="1"/>
  <c r="O65" i="1"/>
  <c r="O63" i="1"/>
  <c r="O64" i="1" s="1"/>
  <c r="O15" i="1" s="1"/>
  <c r="M61" i="1"/>
  <c r="L61" i="1"/>
  <c r="K61" i="1"/>
  <c r="J61" i="1"/>
  <c r="O60" i="1"/>
  <c r="O46" i="1" s="1"/>
  <c r="O59" i="1"/>
  <c r="O45" i="1" s="1"/>
  <c r="O12" i="1" s="1"/>
  <c r="O58" i="1"/>
  <c r="O44" i="1" s="1"/>
  <c r="I58" i="1"/>
  <c r="I50" i="1"/>
  <c r="O48" i="1"/>
  <c r="O47" i="1"/>
  <c r="M44" i="1"/>
  <c r="L44" i="1"/>
  <c r="K44" i="1"/>
  <c r="J44" i="1"/>
  <c r="R54" i="1" l="1"/>
  <c r="R53" i="1"/>
  <c r="M104" i="1"/>
  <c r="N33" i="1" s="1"/>
  <c r="N32" i="1" s="1"/>
  <c r="K104" i="1"/>
  <c r="N26" i="1" s="1"/>
  <c r="N25" i="1" s="1"/>
  <c r="O82" i="1"/>
  <c r="O16" i="1" s="1"/>
  <c r="I44" i="1"/>
  <c r="I61" i="1"/>
  <c r="O79" i="1"/>
  <c r="O14" i="1" s="1"/>
  <c r="I78" i="1"/>
  <c r="N29" i="1"/>
  <c r="N28" i="1" s="1"/>
  <c r="N22" i="1" s="1"/>
  <c r="N36" i="1" s="1"/>
  <c r="J104" i="1"/>
  <c r="L47" i="15"/>
  <c r="N25" i="15" s="1"/>
  <c r="N24" i="15" s="1"/>
  <c r="K22" i="6" s="1"/>
  <c r="I44" i="15"/>
  <c r="I40" i="15" s="1"/>
  <c r="I47" i="15" s="1"/>
  <c r="O42" i="15"/>
  <c r="O12" i="15" s="1"/>
  <c r="O41" i="15"/>
  <c r="O40" i="15"/>
  <c r="M40" i="15"/>
  <c r="M47" i="15" s="1"/>
  <c r="N28" i="15" s="1"/>
  <c r="L40" i="15"/>
  <c r="K40" i="15"/>
  <c r="K47" i="15" s="1"/>
  <c r="N22" i="15" s="1"/>
  <c r="N21" i="15" s="1"/>
  <c r="J40" i="15"/>
  <c r="J47" i="15" s="1"/>
  <c r="I104" i="1" l="1"/>
  <c r="N18" i="15"/>
  <c r="N32" i="15"/>
  <c r="J22" i="6" s="1"/>
  <c r="N28" i="11" l="1"/>
  <c r="I80" i="5" l="1"/>
  <c r="I82" i="5"/>
  <c r="K9" i="6"/>
  <c r="J19" i="6"/>
  <c r="K19" i="6"/>
  <c r="I55" i="11" l="1"/>
  <c r="I54" i="11"/>
  <c r="I53" i="11"/>
  <c r="I51" i="11"/>
  <c r="I47" i="11"/>
  <c r="I43" i="11"/>
  <c r="K61" i="11"/>
  <c r="N22" i="11" s="1"/>
  <c r="N21" i="11" s="1"/>
  <c r="J61" i="11"/>
  <c r="J18" i="6" l="1"/>
  <c r="N27" i="11"/>
  <c r="N23" i="11"/>
  <c r="N18" i="11" s="1"/>
  <c r="N31" i="11" l="1"/>
  <c r="J9" i="6" l="1"/>
  <c r="I23" i="5"/>
  <c r="H23" i="5"/>
  <c r="G23" i="5"/>
  <c r="I21" i="5"/>
  <c r="H21" i="5"/>
  <c r="G21" i="5"/>
  <c r="I19" i="5"/>
  <c r="H19" i="5"/>
  <c r="G19" i="5"/>
  <c r="I17" i="5"/>
  <c r="H17" i="5"/>
  <c r="G17" i="5"/>
  <c r="K10" i="6" l="1"/>
  <c r="J10" i="6" l="1"/>
  <c r="K17" i="6"/>
  <c r="J39" i="7"/>
  <c r="J44" i="7" l="1"/>
  <c r="I39" i="7"/>
  <c r="I44" i="7" s="1"/>
  <c r="N31" i="7" s="1"/>
  <c r="J17" i="6" s="1"/>
  <c r="L12" i="6"/>
  <c r="L23" i="6" s="1"/>
  <c r="H35" i="5"/>
  <c r="H37" i="5"/>
  <c r="H39" i="5"/>
  <c r="H41" i="5"/>
  <c r="G35" i="5"/>
  <c r="G37" i="5"/>
  <c r="G39" i="5"/>
  <c r="G41" i="5"/>
  <c r="H33" i="5"/>
  <c r="G33" i="5"/>
  <c r="I39" i="5"/>
  <c r="I41" i="5" l="1"/>
  <c r="I33" i="5"/>
  <c r="I35" i="5"/>
  <c r="I37" i="5" l="1"/>
  <c r="K12" i="6" l="1"/>
  <c r="K23" i="6" l="1"/>
  <c r="J12" i="6"/>
  <c r="J23" i="6"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<sst xmlns="http://schemas.openxmlformats.org/spreadsheetml/2006/main" count="2809" uniqueCount="769">
  <si>
    <t>Galimi pareiškėjai arba projektų vykdytojai, kai projektai atrenkami planavimo būdu</t>
  </si>
  <si>
    <t>Galimi partneriai</t>
  </si>
  <si>
    <t>Projektų finansavimo forma</t>
  </si>
  <si>
    <t>Pažangos lėšos (eurais) ir jų finansavimo šaltiniai</t>
  </si>
  <si>
    <t>Įgyvendinimo pradžia (metai, ketv.)</t>
  </si>
  <si>
    <t>Įgyvendinimo pabaiga (metai, ketv.)</t>
  </si>
  <si>
    <t>Iš viso</t>
  </si>
  <si>
    <t>Iš jų Lietuvos Respublikos valstybės biudžeto asignavimų lėšos, ne daugiau kaip</t>
  </si>
  <si>
    <t>Iš jų kitos lėšos, ne mažiau kaip</t>
  </si>
  <si>
    <t>Valstybės biudžeto lėšos</t>
  </si>
  <si>
    <t>ES ir kitos tarptautinės finansinės paramos bendrojo finansavimo lėšos</t>
  </si>
  <si>
    <t>ES ir kitos tarptautinės finansinės paramos lėšos</t>
  </si>
  <si>
    <t>Iš viso pažangos priemonės veikloms:</t>
  </si>
  <si>
    <t>I</t>
  </si>
  <si>
    <t>Planavimas</t>
  </si>
  <si>
    <t>Dotacija</t>
  </si>
  <si>
    <t>1 veiklos poveiklės neskiriamos</t>
  </si>
  <si>
    <t>Kalvarijos gimnazija</t>
  </si>
  <si>
    <t xml:space="preserve"> - </t>
  </si>
  <si>
    <t>2026 m. IV ketv.</t>
  </si>
  <si>
    <t>Kazlų Rūdos savivaldybės administracija</t>
  </si>
  <si>
    <t>2025 m. IV ketv.</t>
  </si>
  <si>
    <t>Marijampolės savivaldybės administracija</t>
  </si>
  <si>
    <t>Vilkaviškio rajono savivaldybės administracija</t>
  </si>
  <si>
    <t>2025 m. III ketv.</t>
  </si>
  <si>
    <t xml:space="preserve">6 lentelė. Pažangos priemonės veiklos, poveiklės ir (arba) projektai </t>
  </si>
  <si>
    <t>Šakių rajono savivaldybės administracija</t>
  </si>
  <si>
    <t>Lėšų poreikis, eurais</t>
  </si>
  <si>
    <t>1. Lietuvos Respublikos valstybės biudžeto asignavimų lėšos:</t>
  </si>
  <si>
    <t>1.1. Valstybės biudžeto lėšos</t>
  </si>
  <si>
    <t>1.2. Europos Sąjungos (toliau – ES) ir kitos tarptautinės finansinės paramos bendrojo finansavimo lėšos</t>
  </si>
  <si>
    <t>1.3. ES ir kitos tarptautinės finansinės paramos lėšos</t>
  </si>
  <si>
    <t>1.4. Tikslinės paskirties valstybės biudžeto lėšos</t>
  </si>
  <si>
    <t>2. Kitos lėšos:</t>
  </si>
  <si>
    <t>2.1. Savivaldybių biudžetų lėšos</t>
  </si>
  <si>
    <t>2.2. Privačios lėšos</t>
  </si>
  <si>
    <t>2.3. Kitos viešosios lėšos</t>
  </si>
  <si>
    <t>IŠ VISO</t>
  </si>
  <si>
    <t>5 lentelė. Pažangos priemonės finansavimo šaltiniai ir preliminarus pažangos lėšų poreikis</t>
  </si>
  <si>
    <t>Eil. Nr.</t>
  </si>
  <si>
    <t>Rodiklio pavadinimas (matavimo vienetas)</t>
  </si>
  <si>
    <t>4 lentelė. Pažangos priemonės įgyvendinimo rezultato rodikliai</t>
  </si>
  <si>
    <t>Naujos arba modernizuotos vaikų priežiūros infrastruktūros naudotojų skaičius per metus, naudotojai per metus</t>
  </si>
  <si>
    <t xml:space="preserve">1. </t>
  </si>
  <si>
    <t>Pradinė rodiklio reikšmė (2022)</t>
  </si>
  <si>
    <t>2.</t>
  </si>
  <si>
    <t>Vaikų, pasinaudojusių pavėžėjimo paslaugomis naujai įsigytomis transporto priemonėmis, skaičius per metus, asmenys per metus</t>
  </si>
  <si>
    <t>3.</t>
  </si>
  <si>
    <t>Naujos arba modernizuotos švietimo infrastruktūros naudotojų skaičius per metus, naudotojai per metus</t>
  </si>
  <si>
    <t>4.</t>
  </si>
  <si>
    <t>Mokyklų, kuriose buvo įdiegtos universalaus dizaino ir kitos inžinerinės priemonės, aplinką pritaikant asmenims, turintiems negalią, dalis nuo visų mokyklų, proc.</t>
  </si>
  <si>
    <t>5.</t>
  </si>
  <si>
    <t>Mokinių, kurie naudojasi sukurta visos dienos mokyklos infrastruktūra, skaičius, asmenys per metus</t>
  </si>
  <si>
    <t>1.2.1. 2021–2027 m. ES struktūrinių fondų bendrojo finansavimo lėšos (1.2.2.8.1.)</t>
  </si>
  <si>
    <t>1.3.1. 2021–2027 m. ES struktūrinių fondų lėšos (1.3.2.8.1.)</t>
  </si>
  <si>
    <t>Rodiklio kodas</t>
  </si>
  <si>
    <t>Finansavimo šaltiniai</t>
  </si>
  <si>
    <t>Veiklos, poveiklės, projektai</t>
  </si>
  <si>
    <t>Veiklos, poveiklės, projekto tipas</t>
  </si>
  <si>
    <t>Projektų atrankos būdas</t>
  </si>
  <si>
    <t>Stebėsenos rodikliai</t>
  </si>
  <si>
    <t>Pažangos priemonė</t>
  </si>
  <si>
    <t>Pažangos priemone įgyvendinamas regiono plėtros uždavinys</t>
  </si>
  <si>
    <t>Kiti regiono plėtros uždaviniai</t>
  </si>
  <si>
    <t>Būtinosios sąlygos</t>
  </si>
  <si>
    <t>Pavadinimas</t>
  </si>
  <si>
    <t>Kodas</t>
  </si>
  <si>
    <t>Iš jų: ES ir kitos tarptautinės finansinės paramos lėšos</t>
  </si>
  <si>
    <t>Iš jų: Lietuvos Respublikos valstybės biudžeto lėšos</t>
  </si>
  <si>
    <t>1.</t>
  </si>
  <si>
    <t>3 lentelė. Pažangos priemonių suvestinė</t>
  </si>
  <si>
    <t>Regiono plėtros tikslai ir uždaviniai</t>
  </si>
  <si>
    <t>Stebėsenos rodiklio tipas</t>
  </si>
  <si>
    <t xml:space="preserve">Teritorijos naudojimo privalomosios nuostatos </t>
  </si>
  <si>
    <t xml:space="preserve">Išankstinės sąlygos </t>
  </si>
  <si>
    <t>Tikslų ir uždavinių pavadinimai</t>
  </si>
  <si>
    <t>Tikslų ir uždavinių kodai</t>
  </si>
  <si>
    <t>Rodiklio pavadinimas (matavimo vienetai)</t>
  </si>
  <si>
    <t>Pradinė reikšmė (metai)</t>
  </si>
  <si>
    <t>1.1.</t>
  </si>
  <si>
    <t>II SKYRIUS</t>
  </si>
  <si>
    <t>REGIONO PLĖTROS TIKSLAI IR UŽDAVINIAI</t>
  </si>
  <si>
    <t>2 lentelė. Regiono plėtros tikslai ir uždaviniai</t>
  </si>
  <si>
    <t>III SKYRIUS</t>
  </si>
  <si>
    <t>REGIONO PLĖTROS PLANO PAŽANGOS PRIEMONĖS</t>
  </si>
  <si>
    <t>Mažinti socialinę atskirtį ir skurdo rizikos lygį</t>
  </si>
  <si>
    <t>LT024-01</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</si>
  <si>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</si>
  <si>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3–5 metų vaikų, ugdomų švietimo įstaigose, dalis, procentai</t>
  </si>
  <si>
    <t>-</t>
  </si>
  <si>
    <t>Negalią turinčių mokinių, ugdomų įtraukiuoju būdu bendros paskirties švietimo įstaigose (bendrosiose klasėse), dalis, procentai</t>
  </si>
  <si>
    <t>Neformaliojo vaikų švietimo galimybėmis pasinaudojusių mokinių dalis (išskyrus ikimokykliniame ir priešmokykliniame ugdyme dalyvaujančius vaikus), procentai</t>
  </si>
  <si>
    <t>LT024-01-01</t>
  </si>
  <si>
    <t>Naujų arba modernizuotų socialinių būstų naudotojų skaičius per metus, naudotojai per metus</t>
  </si>
  <si>
    <t xml:space="preserve">1.2. </t>
  </si>
  <si>
    <t>LT024-01-02</t>
  </si>
  <si>
    <t>1.3.</t>
  </si>
  <si>
    <t>LT024-01-03</t>
  </si>
  <si>
    <t>LT024-02</t>
  </si>
  <si>
    <t>Asmenys, patiriantys skurdo riziką ar socialinę atskirtį, procentai</t>
  </si>
  <si>
    <t xml:space="preserve">2.1. </t>
  </si>
  <si>
    <t>Skatinti investicijų pritraukimą ir verslo plėtrą regione gerinant sąlygas investicijoms</t>
  </si>
  <si>
    <t>LT024-02-01</t>
  </si>
  <si>
    <t>Metinis konsoliduotų viešųjų paslaugų vartotojų skaičius, vartotojai per metus</t>
  </si>
  <si>
    <t>2.2.</t>
  </si>
  <si>
    <t>Skatinti regiono gyventojų ekonominį aktyvumą ir didinti regiono patrauklumą</t>
  </si>
  <si>
    <t>LT024-02-02</t>
  </si>
  <si>
    <t>Sukurtos arba atkurtos teritorijos, naudojamos ekonominei, rekreacinei ar turizmo paskirčiai, hektarai</t>
  </si>
  <si>
    <t>Skatinti tvarų išteklių naudojimą ir gerinti aplinkos būklę</t>
  </si>
  <si>
    <t>LT024-03</t>
  </si>
  <si>
    <t>Šiltnamio efektą sukeliančių dujų išmetimas 1 gyventojui – gyventojų kelionių įtaka (lengvųjų automobilių, motociklų, mopedų ir viešojo transporto naudojimas), tonos</t>
  </si>
  <si>
    <t>2. Pagal Lietuvos Respublikos alternatyviųjų degalų įstatymo nuostatas  parengtas ir patvirtintas viešųjų ir pusiau viešųjų elektromobilių įkrovimo prieigų vietinės reikšmės keliuose planas iki 2030 m.</t>
  </si>
  <si>
    <t>3.1.</t>
  </si>
  <si>
    <t>LT024-03-01</t>
  </si>
  <si>
    <t xml:space="preserve">3.2. </t>
  </si>
  <si>
    <t>Skatinti tausojantį išteklių naudojimą</t>
  </si>
  <si>
    <t>LT024-03-02</t>
  </si>
  <si>
    <t>Pagerinti socialinių paslaugų prieinamumą ir kokybę siekiant geresnių pažeidžiamų asmenų integracijos į visuomenę sąlygų</t>
  </si>
  <si>
    <t>Pagerinti sveikatos priežiūros paslaugų kokybę bei sąlygas sveikai gyvensenai</t>
  </si>
  <si>
    <t>Pagerinti švietimo paslaugų prieinamumą ir kokybę</t>
  </si>
  <si>
    <t>Sumažinti ŠESD emisijas regione gerinant susisiekimo ir eismo saugumo sąlygas</t>
  </si>
  <si>
    <t>Koordinatorius</t>
  </si>
  <si>
    <t>Visuomenės sveikatos paslaugų gerinimas</t>
  </si>
  <si>
    <t>LT024-01-02-01</t>
  </si>
  <si>
    <t>LT024-01-02-02</t>
  </si>
  <si>
    <t>Švietimo paslaugų prieinamumo ir kokybės gerinimas Marijampolės regione</t>
  </si>
  <si>
    <t>LT024-01-03-01</t>
  </si>
  <si>
    <t>LT024-02-01-01</t>
  </si>
  <si>
    <t>LT024-02-02-01</t>
  </si>
  <si>
    <t>Eismo saugos priemonių diegimas</t>
  </si>
  <si>
    <t>LT024-03-01-01</t>
  </si>
  <si>
    <t>LT024-03-01-02</t>
  </si>
  <si>
    <t>LT024-03-02-01</t>
  </si>
  <si>
    <t>LT024-03-02-02</t>
  </si>
  <si>
    <t>LT024-03-02-04</t>
  </si>
  <si>
    <t>6.</t>
  </si>
  <si>
    <t>7.</t>
  </si>
  <si>
    <t>8.</t>
  </si>
  <si>
    <t xml:space="preserve">Prisidėjimas prie horizontaliųjų principų (toliau – HP) įgyvendinimo </t>
  </si>
  <si>
    <t>Lygių galimybių visiems HP</t>
  </si>
  <si>
    <t>Lygių galimybių visiems HP; Inovatyvumo (kūrybingumo) HP</t>
  </si>
  <si>
    <t>Darnaus vystymosi HP; 
Lygių galimybių visiems HP</t>
  </si>
  <si>
    <t>Darnaus vystymosi HP</t>
  </si>
  <si>
    <t>Marijampolės regiono plėtros taryba</t>
  </si>
  <si>
    <t>IV SKYRIUS</t>
  </si>
  <si>
    <t>PAŽANGOS PRIEMONIŲ APRAŠAS</t>
  </si>
  <si>
    <t>I SKIRSNIS</t>
  </si>
  <si>
    <t>7 lentelė. Pažangos priemonės specialieji projektų atrankos kriterijai</t>
  </si>
  <si>
    <t>Specialieji projektų atrankos kriterijai</t>
  </si>
  <si>
    <t>Pažangos priemonės veikla (-os)</t>
  </si>
  <si>
    <t xml:space="preserve">Atitikties specialiajam projektų atrankos kriterijui vertinimo aspektai </t>
  </si>
  <si>
    <t>8 lentelė. Pažangos priemonės prioritetiniai projektų atrankos kriterijai</t>
  </si>
  <si>
    <t>Prioritetinis projektų atrankos kriterijus</t>
  </si>
  <si>
    <t xml:space="preserve">Atitikties prioritetiniam projektų atrankos kriterijui vertinimo aspektai </t>
  </si>
  <si>
    <t>9 lentelė. Reikalavimai projektams</t>
  </si>
  <si>
    <t>Veikla (-os) ir (ar) poveiklė (-ės), kurios projektams taikomas reikalavimas</t>
  </si>
  <si>
    <t>Reikalavimai projektams</t>
  </si>
  <si>
    <t>10 lentelė. Kiti reikalavimai dėl pažangos priemonės įgyvendinimo</t>
  </si>
  <si>
    <t>Reikalavimai</t>
  </si>
  <si>
    <t>Nenustatomi</t>
  </si>
  <si>
    <t>*</t>
  </si>
  <si>
    <t>**</t>
  </si>
  <si>
    <t>Rodiklio kodas, pavadinimas ir matavimo vienetai*</t>
  </si>
  <si>
    <t>Gyventojai, galintys naudotis nauja ar patobulinta žaliąja infrastruktūra, asmenys</t>
  </si>
  <si>
    <t>Bendrojo plano tekstinės dalies 90 p., 118 p., 141 p. Bendrojo plano brėžinys „Regionai 2030“, Bendrojo plano konkretizuotų sprendinių brėžinys „Kultūros politika ir rekreacija“</t>
  </si>
  <si>
    <t>Bendrojo plano tekstinės dalies 58.p, 66.1 p., 74 p., 142 p.</t>
  </si>
  <si>
    <t>1.2.2. Savivaldybių biudžeto lėšos</t>
  </si>
  <si>
    <t>Nr. LT024-01-03-01 „Švietimo paslaugų prieinamumo ir kokybės gerinimas Marijampolės regione“</t>
  </si>
  <si>
    <t>Nr. LT024-03-01-01 „Eismo saugos priemonių diegimas“</t>
  </si>
  <si>
    <t>R.S.2.3024</t>
  </si>
  <si>
    <t>Panaikintos juodosios dėmės ar avaringos vietos vietinės reikšmės keliuose (gatvėse)</t>
  </si>
  <si>
    <t>Savivaldybių administracijos</t>
  </si>
  <si>
    <t>1. Eismo saugumo sprendinių diegimas Marijampolės regiono vietinės reikšmės keliuose ir gatvėse</t>
  </si>
  <si>
    <t>P.S.2.1023 Įdiegtos saugų eismą gerinančios priemonės vietinės reikšmės keliuose (gatvėse)</t>
  </si>
  <si>
    <t>R.S.2.3024 Panaikintos juodosios dėmės ar avaringos vietos vietinės reikšmės keliuose (gatvėse)</t>
  </si>
  <si>
    <t>1.1.1. Inžinerinių eismo saugumo priemonių diegimas Marijampolės miesto Vilkaviškio gatvėje, įrengiant žiedinę sankryžą</t>
  </si>
  <si>
    <t>1 veikla „Eismo saugumo sprendinių diegimas Marijampolės regiono vietinės reikšmės keliuose ir gatvėse“.</t>
  </si>
  <si>
    <t>Sunkiai sužeistųjų keliuose skaičius, skaičius, tenkantis 1 mln. gyventojų</t>
  </si>
  <si>
    <t>II SKIRSNIS</t>
  </si>
  <si>
    <t>Bendrojo plano tekstinės dalies 58 p., 66.3 p., 66.7 p., 219 p.</t>
  </si>
  <si>
    <t>Tarpinė siektina reikšmė (2024)</t>
  </si>
  <si>
    <t>Galutinė siektina reikšmė (2029)</t>
  </si>
  <si>
    <t>Siektina rodiklio reikšmė (2029)</t>
  </si>
  <si>
    <t>55 
(2020)</t>
  </si>
  <si>
    <t>12 
(2020)</t>
  </si>
  <si>
    <t>333 
(2020)</t>
  </si>
  <si>
    <t>201 
(2020)</t>
  </si>
  <si>
    <t>79 
(2020)</t>
  </si>
  <si>
    <t>53,3 
(2020-2021)</t>
  </si>
  <si>
    <t>56 
(2019)</t>
  </si>
  <si>
    <t>(2024)</t>
  </si>
  <si>
    <t>(2029)</t>
  </si>
  <si>
    <t>62,8 
(2020)</t>
  </si>
  <si>
    <t>15,9 
(2019)</t>
  </si>
  <si>
    <t>36,4 
(2020)</t>
  </si>
  <si>
    <t>66 
(2020)</t>
  </si>
  <si>
    <t>206 
(2020)</t>
  </si>
  <si>
    <t>1,54 
(2019)</t>
  </si>
  <si>
    <t>72,6 
(2020)</t>
  </si>
  <si>
    <t>60,4 
(2020)</t>
  </si>
  <si>
    <t>0 
(2023)</t>
  </si>
  <si>
    <t>89 
(2019)</t>
  </si>
  <si>
    <t>65 
(2020)</t>
  </si>
  <si>
    <t>20 
(2020)</t>
  </si>
  <si>
    <t>1,08 
(2021)</t>
  </si>
  <si>
    <t>Tarpinė siektina reikšmė (metai)</t>
  </si>
  <si>
    <t>Galutinė siektina reikšmė (metai)</t>
  </si>
  <si>
    <t>12,9 
(2025)</t>
  </si>
  <si>
    <t>19
(2030)</t>
  </si>
  <si>
    <t>250
(2025)</t>
  </si>
  <si>
    <t>182
(2030)</t>
  </si>
  <si>
    <t>79,4
(2025)</t>
  </si>
  <si>
    <t>84
(2030)</t>
  </si>
  <si>
    <t>85
(2025)</t>
  </si>
  <si>
    <t>90
(2030)</t>
  </si>
  <si>
    <t>59
(2025)</t>
  </si>
  <si>
    <t>68
(2030)</t>
  </si>
  <si>
    <t>67,8 
(2025)</t>
  </si>
  <si>
    <t>18,7
(2025)</t>
  </si>
  <si>
    <t>24,4
(2030)</t>
  </si>
  <si>
    <t>28,7 
(2025)</t>
  </si>
  <si>
    <t>21,9
(2030)</t>
  </si>
  <si>
    <t>R.B.2.2070 Naujos arba modernizuotos vaikų priežiūros infrastruktūros naudotojų skaičius per metus</t>
  </si>
  <si>
    <t>R.S.2.3030 Vaikų, pasinaudojusių pavėžėjimo paslaugomis naujai įsigytomis transporto priemonėmis, skaičius per metus</t>
  </si>
  <si>
    <t>R.B.2.2071 Naujos arba modernizuotos švietimo infrastruktūros naudotojų skaičius per metus</t>
  </si>
  <si>
    <t>R.S.2.3026 Mokyklų, kuriose buvo įdiegtos universalaus dizaino ir kitos inžinerinės priemonės, aplinką pritaikant asmenims, turintiems negalią, dalis nuo visų mokyklų</t>
  </si>
  <si>
    <t>R.S.2.3027 Mokinių, kurie naudojasi sukurta visos dienos mokyklos infrastruktūra, skaičius</t>
  </si>
  <si>
    <t>63
(2025)</t>
  </si>
  <si>
    <t>59
(2030)</t>
  </si>
  <si>
    <t>195
(2025)</t>
  </si>
  <si>
    <t>185
(2030)</t>
  </si>
  <si>
    <t>1,06
(2030)</t>
  </si>
  <si>
    <t>14
(2025)</t>
  </si>
  <si>
    <t>88
(2025)</t>
  </si>
  <si>
    <t>87
(2030)</t>
  </si>
  <si>
    <t>R.S.2.3024 Panaikintos juodosios dėmės ar avaringos vietos vietinės reikšmės keliuose (gatvėse), skaičius</t>
  </si>
  <si>
    <t>R.B.2.2070</t>
  </si>
  <si>
    <t>R.S.2.3030</t>
  </si>
  <si>
    <t>R.B.2.2071</t>
  </si>
  <si>
    <t>R.S.2.3026</t>
  </si>
  <si>
    <t>R.S.2.3027</t>
  </si>
  <si>
    <t>Siektina rodiklio reikšmė 
(2029)</t>
  </si>
  <si>
    <t>P.B.2.0067 Naujos arba modernizuotos švietimo infrastruktūros mokymo klasių talpumas, asmenys</t>
  </si>
  <si>
    <t>R.B.2.2071 Naujos arba modernizuotos švietimo infrastruktūros naudotojų skaičius per metus, naudotojai per metus</t>
  </si>
  <si>
    <t>P.S.2.1025 Mokyklos, kuriose buvo įdiegtos universalaus dizaino ir kitos inžinerinės priemonės pritaikant aplinką asmenims, turintiems negalią, skaičius</t>
  </si>
  <si>
    <t>P.B.2.0066 Naujos arba modernizuotos vaikų priežiūros infrastruktūros mokymo klasių talpumas, asmenys</t>
  </si>
  <si>
    <t>R.B.2.2070 Naujos arba modernizuotos vaikų priežiūros infrastruktūros naudotojų skaičius per metus, naudotojai per metus</t>
  </si>
  <si>
    <t>P.S.2.1024 Sukurtų naujų ikimokyklinio ugdymo vietų skaičius, skaičius</t>
  </si>
  <si>
    <t>P.S.2.1029 Tikslinės transporto priemonės, skaičius</t>
  </si>
  <si>
    <t>R.S.2.3030 Vaikų, pasinaudojusių pavėžėjimo paslaugomis naujai įsigytomis transporto priemonėmis, skaičius per metus, asmenys per metus</t>
  </si>
  <si>
    <t xml:space="preserve">R.S.2.3027 Mokinių, kurie naudojasi sukurta visos dienos mokyklos infrastruktūra, skaičius, asmenys per metus </t>
  </si>
  <si>
    <t>2024 m. III ketv.</t>
  </si>
  <si>
    <t>2026 m. III ketv.</t>
  </si>
  <si>
    <t>III SKIRSNIS</t>
  </si>
  <si>
    <t>Nr. LT024-01-02-01 „Visuomenės sveikatos paslaugų gerinimas“</t>
  </si>
  <si>
    <t>R.S.2.3523</t>
  </si>
  <si>
    <t>Asmenų, palankiai vertinančių visuomenės sveikatos priežiūros paslaugų kokybę, dalis</t>
  </si>
  <si>
    <t>R.S.2.3526</t>
  </si>
  <si>
    <t>1. Padidinti visuomenės sveikatos paslaugų prieinamumą bei sudaryti sąlygas sveikai gyvensenai</t>
  </si>
  <si>
    <t>Savivaldybių administracijos, visuomenės sveikatos biurai</t>
  </si>
  <si>
    <t>R.S.2.3526 Asmenų, palankiai vertinančių visuomenės sveikatos priežiūros paslaugų kokybę, dalis</t>
  </si>
  <si>
    <t>1.1.1.Kazlų Rūdos savivaldybės gyventojų sveikatos stiprinimas</t>
  </si>
  <si>
    <t>1.1.2. Sveikos gyvensenos skatinimas Vilkaviškio rajono savivaldybėje</t>
  </si>
  <si>
    <t>2024 m. II ketv.</t>
  </si>
  <si>
    <t>2027 m. II ketv.</t>
  </si>
  <si>
    <t>2027 m. I ketv.</t>
  </si>
  <si>
    <t>1.1.3. Visuomenės sveikatos paslaugų kokybės gerinimas Šakių rajone</t>
  </si>
  <si>
    <t>Kazlų Rūdos savivaldybės visuomenės sveikatos biuras</t>
  </si>
  <si>
    <t>Vilkaviškio rajono savivaldybės visuomenės sveikatos biuras</t>
  </si>
  <si>
    <t>Šakių rajono savivaldybės visuomenės sveikatos biuras</t>
  </si>
  <si>
    <t>Marijampolės savivaldybės visuomenės sveikatos biuras</t>
  </si>
  <si>
    <t>Kalvarijos savivaldybės administracija, Marijampolės savivaldybės administracija</t>
  </si>
  <si>
    <t>2028 m. III ketv.</t>
  </si>
  <si>
    <t>1 veikla „Padidinti visuomenės sveikatos paslaugų prieinamumą bei sudaryti sąlygas sveikai gyvensenai“</t>
  </si>
  <si>
    <t>Projektai, kuriuos numatoma finansuoti ir įgyvendinti pagal šią pažangos priemonę, turi atitikti:
1) Regioninės pažangos priemonės Nr. Nr. 11-001-02-10-03 (RE) „Gerinti kokybiškų visuomenės sveikatos paslaugų prieinamumą regionuose“ finansavimo gairių, patvirtintų Lietuvos Respublikos sveikatos apsaugos ministro 2023 m. gegužės 30 d. įsakymu Nr. V-627 „Dėl regioninės pažangos priemonės Nr. 11-001-02-10-03 (RE) „Gerinti kokybiškų visuomenės sveikatos paslaugų prieinamumą regionuose“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</si>
  <si>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Lygių galimybių visiems HP; Darnaus vystymosi HP</t>
  </si>
  <si>
    <t>Lygių galimybių, darnaus vystymosi</t>
  </si>
  <si>
    <t>Tiesiogiai prisidedama prie HP</t>
  </si>
  <si>
    <t>Paslaugų pažeidžiamoms visuomenės grupėms prieinamumo ir kokybės gerinimas Marijampolės regione</t>
  </si>
  <si>
    <t>LT024-01-01-01</t>
  </si>
  <si>
    <t xml:space="preserve"> </t>
  </si>
  <si>
    <t>R.B.2.2067 Naujų arba modernizuotų socialinių būstų naudotojų skaičius per metus, naudotojai per metus</t>
  </si>
  <si>
    <t>R.S.2.3031 Asmenų, turinčių intelekto ir (ar) psichikos negalią, gavusių paslaugas naujoje ar modernizuotoje infrastruktūroje skaičius per metus, asmenys per metus</t>
  </si>
  <si>
    <t>R.S.2.3033 Socialiai pažeidžiamų, socialinę riziką (atskirtį) patiriančių asmenų, gavusių paslaugas naujoje ar modernizuotoje infrastruktūroje skaičius per metus, asmenys per metus</t>
  </si>
  <si>
    <t>R.B.2.2074 Naujos arba modernizuotos socialinės rūpybos infrastruktūros naudotojų skaičius per metus, naudotojai per metus</t>
  </si>
  <si>
    <t>Rezultato</t>
  </si>
  <si>
    <t>Nr. LT024-01-01-01 „Paslaugų pažeidžiamoms visuomenės grupėms prieinamumo ir kokybės gerinimas Marijampolės regione“</t>
  </si>
  <si>
    <t xml:space="preserve">R.B.2.2067 </t>
  </si>
  <si>
    <t>R.S.2.3031</t>
  </si>
  <si>
    <t>Asmenų, turinčių intelekto ir (ar) psichikos negalią, gavusių paslaugas naujoje ar modernizuotoje infrastruktūroje skaičius per metus, asmenys per metus</t>
  </si>
  <si>
    <t>R.S.2.3033</t>
  </si>
  <si>
    <t>Socialiai pažeidžiamų, socialinę riziką (atskirtį) patiriančių asmenų, gavusių paslaugas naujoje ar modernizuotoje infrastruktūroje skaičius per metus, asmenys per metus</t>
  </si>
  <si>
    <t>R.B.2.2074</t>
  </si>
  <si>
    <t>Naujos arba modernizuotos socialinės rūpybos infrastruktūros naudotojų skaičius per metus, naudotojai per metus</t>
  </si>
  <si>
    <t>Rodiklio kodas, pavadinimas ir matavimo vienetai</t>
  </si>
  <si>
    <t>Lygių galimybių</t>
  </si>
  <si>
    <t>P.B.2.0065 Naujų arba modernizuotų socialinių būstų talpumas, asmenys</t>
  </si>
  <si>
    <t>2027 m. IV ketv.</t>
  </si>
  <si>
    <t>1.1.1. Socialinio būsto fondo plėtra Kalvarijos savivaldybėje</t>
  </si>
  <si>
    <t>Kalvarijos savivaldybės administracija</t>
  </si>
  <si>
    <t>2024 m. IV ketv.</t>
  </si>
  <si>
    <t>Viešieji juridiniai asmenys, teikiantys socialines paslaugas</t>
  </si>
  <si>
    <t>P.S.2.1030 Paslaugų intelekto ir (ar) psichikos negalią turintiems asmenims vietų skaičius naujoje ar modernizuotoje infrastruktūroje, skaičius</t>
  </si>
  <si>
    <t>2028 m. I ketv.</t>
  </si>
  <si>
    <t>2 veiklos poveiklės neskiriamos</t>
  </si>
  <si>
    <t>Kazlų Rūdos „Saulės“ mokykla</t>
  </si>
  <si>
    <t>2026 m. II ketv.</t>
  </si>
  <si>
    <t>2025 m. I ketv.</t>
  </si>
  <si>
    <t>2025 m. II ketv.</t>
  </si>
  <si>
    <t>P.S.2.1031 Paslaugų socialiai pažeidžiamiems, socialinę riziką (atskirtį) patiriantiems asmenims vietų skaičius naujoje ar modernizuotoje infrastruktūroje, skaičius</t>
  </si>
  <si>
    <t>3 veiklos poveiklės neskiriamos</t>
  </si>
  <si>
    <t>Bus vykdoma partnerių atranka*</t>
  </si>
  <si>
    <t>Vilkaviškio socialinės pagalbos centras</t>
  </si>
  <si>
    <t>P.B.2.0070 Naujos arba modernizuotos socialinės rūpybos infrastruktūros (ne būsto) talpumas, asmenys per metus</t>
  </si>
  <si>
    <t>VšĮ Pirminės sveikatos priežiūros centras</t>
  </si>
  <si>
    <t>BĮ Kukarskės globos namai</t>
  </si>
  <si>
    <t>Gudkaimio globos namai</t>
  </si>
  <si>
    <t>* vadovaujantis Regioninės pažangos priemonės Nr. 09-003-02-02-11 (RE) „Sumažinti pažeidžiamų visuomenės grupių gerovės teritorinius skirtumus“ finansavimo gairių 2.4.3. punktu</t>
  </si>
  <si>
    <t xml:space="preserve">Savivaldybių administracijos bei viešieji juridiniai asmenys, teikiantys socialines paslaugas </t>
  </si>
  <si>
    <t>(2022)</t>
  </si>
  <si>
    <t>IV SKIRSNIS</t>
  </si>
  <si>
    <t>Patenkintas socialinio būsto poreikis nuo tokią teisę turinčių asmenų (šeimų) skaičiaus, procentai</t>
  </si>
  <si>
    <t>Socialines paslaugas gaunančių tikslinės grupės asmenų dalis nuo bendro su skurdo rizika ar socialine atskirtimi susiduriančių gyventojų skaičiaus, procentai</t>
  </si>
  <si>
    <t>Prevencinėmis priemonėmis išvengiamas mirtingumas (standartizuotas), mirusiųjų skaičius 100 tūkst. gyventojų</t>
  </si>
  <si>
    <t>Gydymo priemonėmis išvengiamas mirtingumas, mirusiųjų skaičius 100 tūkst. gyventojų</t>
  </si>
  <si>
    <t>R.S.2.3526 Asmenų, palankiai vertinančių visuomenės sveikatos priežiūros paslaugų kokybę, dalis, procentai</t>
  </si>
  <si>
    <t>Gyventojų užimtumo lygis (15–64 metų), procentai</t>
  </si>
  <si>
    <t>Pridėtinė vertė gamybos sąnaudomis pagal veiklos vykdymo vietą (nefinansinių įmonių), tenkanti vienam dirbančiajam per metus, tūkst. Eur</t>
  </si>
  <si>
    <t>Dviračiams skirtos infrastruktūros metinis naudotojų skaičius, naudotojai per metus</t>
  </si>
  <si>
    <t>Gyventojų, aprūpinamų geriamojo vandens tiekimo paslaugomis, dalis, palyginti su visais gyventojais, procentai</t>
  </si>
  <si>
    <t>Gyventojų, aprūpinamų centralizuotai teikiamomis nuotekų tvarkymo paslaugomis, dalis, palyginti su visais gyventojais, procentai</t>
  </si>
  <si>
    <t xml:space="preserve">Sąvartynuose šalinamų komunalinių atliekų dalis, procentai </t>
  </si>
  <si>
    <t xml:space="preserve">Paruoštų pakartotinai naudoti ir perdirbtų komunalinių atliekų dalis, procentai </t>
  </si>
  <si>
    <t>Priešlaikinės mirtys, priskiriamos ilgalaikiam kietųjų dalelių KD2,5 poveikiui, mirusiųjų skaičius 100 tūkst. gyventojų</t>
  </si>
  <si>
    <t>Gyventojai, prisijungę prie patobulintų viešojo vandens tiekimo sistemų, asmenys</t>
  </si>
  <si>
    <t>Surinktos atskirai išrūšiuotos atliekos, tonos per metus</t>
  </si>
  <si>
    <t>55
(2025)</t>
  </si>
  <si>
    <t>60
(2030)</t>
  </si>
  <si>
    <t>Žuvusiųjų keliuose skaičius, skaičius, tenkantis 1 mln. gyventojų</t>
  </si>
  <si>
    <t>Patvirtintose regionų plėtros planų pažangos priemonėse numatytos veiklos, skirtos socialinio būsto prieinamumui didinti, ir investicijomis užtikrinamas socialinio būsto prieinamumas neįgaliesiems bei gausioms šeimoms</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</si>
  <si>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</si>
  <si>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1. 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</si>
  <si>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1. Savivaldybės tarybos patvirtintas darnaus judumo mieste planas, kurio parengimas finansuotas 2014–2020 m. ES fondų lėšomis</t>
  </si>
  <si>
    <t>Projekto veiklų atitiktis geriamojo vandens tiekimo ir nuotekų tvarkymo infrastruktūros plėtros planui</t>
  </si>
  <si>
    <t>1. Miestams, turintiems daugiau kaip 20 000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t>
  </si>
  <si>
    <t>Veiklų atitiktis patvirtintiems regioniniams ir (ar) savivaldybių atliekų prevencijos ir tvarkymo planams, parengtiems Valstybiniam atliekų prevencijos ir tvarkymo 2021–2027 m. planui įgyvendinti</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</si>
  <si>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</si>
  <si>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Poveikio</t>
  </si>
  <si>
    <t>Nr. LT024-03-01-02 „Darnaus judumo skatinimas mieste“</t>
  </si>
  <si>
    <t>R.B.2.2064</t>
  </si>
  <si>
    <t>Dviračiams skirtos infrastruktūros naudotojų skaičius per metus (naudotojai per metus)</t>
  </si>
  <si>
    <t>1. Darnaus judumo  priemonių įgyvendinimas Marijampolės mieste</t>
  </si>
  <si>
    <t>R.B.2.2064 Dviračiams skirtos infrastruktūros naudotojų skaičius per metus, naudotojai per metus</t>
  </si>
  <si>
    <t>P.B.2.0058 Dviračiams skirta infrastruktūra, kuriai suteikta parama, kilometrai</t>
  </si>
  <si>
    <t>P.S.2.1035 Įgyvendintos darnaus judumo priemonės, skaičius</t>
  </si>
  <si>
    <t>1.1.6. Dviračių saugyklų prie Marijampolės miesto bendrojo lavinimo įstaigų įrengimas, įgyvendinant darnaus judumo priemones</t>
  </si>
  <si>
    <t>2027 m. III ketv.</t>
  </si>
  <si>
    <t>1 veikla „Darnaus judumo  priemonių įgyvendinimas Marijampolės mieste“.</t>
  </si>
  <si>
    <t>1,54
(2025)</t>
  </si>
  <si>
    <t>1,4
(2030)</t>
  </si>
  <si>
    <t>Pagal Juodųjų dėmių nustatymo, tyrimo ir šalinimo reikalavimų ir tvarkos aprašą, patvirtintą Lietuvos Respublikos susisiekimo ministro 2022 m. sausio 27 d. įsakymu Nr. 3 51 „Dėl Juodųjų dėmių nustatymo, tyrimo ir šalinimo reikalavimų ir tvarkos aprašo patvirtinimo“, nustatytos juodosios dėmės ir avaringos vietos vietinės reikšmės keliuose ir gatvėse</t>
  </si>
  <si>
    <t>Darnaus judumo skatinimas mieste</t>
  </si>
  <si>
    <t>78
(2030)</t>
  </si>
  <si>
    <t>65
(2030)</t>
  </si>
  <si>
    <t>Nr. LT024-03-02-01 „Vandens tiekimo ir nuotekų sistemų plėtra Marijampolės regione“</t>
  </si>
  <si>
    <t>R.B.2.2041</t>
  </si>
  <si>
    <t>R.B.2.2042</t>
  </si>
  <si>
    <t>Gyventojai, prisijungę bent prie antrinio viešojo nuotekų valymo įrenginių, asmenys</t>
  </si>
  <si>
    <t>Tiesiogiai priside-dama prie HP</t>
  </si>
  <si>
    <t>1. Geriamojo vandens tiekimo ir nuotekų tvarkymo paslaugų prieinamumo didinimas</t>
  </si>
  <si>
    <t>Geriamojo vandens tiekimo ir (arba) nuotekų tvarkymo įmonės</t>
  </si>
  <si>
    <t>P.B.2.0030 Viešojo vandens tiekimo paskirstymo sistemų naujų arba atnaujintų vamzdynų ilgis, km</t>
  </si>
  <si>
    <t>2028 m. II ketv.</t>
  </si>
  <si>
    <t>P.B.2.0031 Viešojo nuotekų surinkimo tinklo naujų arba atnaujintų vamzdynų ilgis, km</t>
  </si>
  <si>
    <t>P.B.2.0032 Nauji arba atnaujinti nuotekų valymo pajėgumai, gyventojų ekvivalentas</t>
  </si>
  <si>
    <t>R.B.2.2041 Gyventojai, prisijungę prie patobulintų viešojo vandens tiekimo sistemų, asmenys</t>
  </si>
  <si>
    <t>R.B.2.2042 Gyventojai, prisijungę bent prie antrinio viešojo nuotekų valymo įrenginių, asmenys</t>
  </si>
  <si>
    <t>P.S.2.1013 Nauji arba atnaujinti geriamojo vandens ruošimo pajėgumai, m3/parą</t>
  </si>
  <si>
    <t xml:space="preserve">1.1.1. Vandens tiekimo įrenginių ir nuotekų valymo sistemų plėtra Kazlų Rūdos savivaldybėje </t>
  </si>
  <si>
    <t>1.1.2. Vandens tiekimo ir nuotekų sistemų plėtojimas Vilkaviškio rajono savivaldybėje</t>
  </si>
  <si>
    <t>UAB „Vilkaviškio vandenys“</t>
  </si>
  <si>
    <t>1.1.3. Šakių rajono vandentvarkos sistemos plėtra</t>
  </si>
  <si>
    <t>UAB „Sūduvos vandenys“</t>
  </si>
  <si>
    <t>1 veikla „Geriamojo vandens tiekimo ir nuotekų tvarkymo paslaugų prieinamumo didinimas“</t>
  </si>
  <si>
    <t>R.B.2.2042 Gyventojai, prisijungę bent prie antrinių viešojo nuotekų valymo įrenginių, asmenys</t>
  </si>
  <si>
    <t>72,6
(2025)</t>
  </si>
  <si>
    <t>60,4
(2025)</t>
  </si>
  <si>
    <t>Vandens tiekimo ir nuotekų sistemų plėtra Marijampolės regione</t>
  </si>
  <si>
    <t>1.1.2. Socialinio būsto fondo plėtra Kazlų Rūdos savivaldybėje</t>
  </si>
  <si>
    <t>Siektinos rodiklio reikšmės</t>
  </si>
  <si>
    <t>UAB „Šakių vandenys“</t>
  </si>
  <si>
    <t xml:space="preserve">Darnaus vystymosi; Lygių galimybių </t>
  </si>
  <si>
    <t>0
(2023)</t>
  </si>
  <si>
    <t>V SKIRSNIS</t>
  </si>
  <si>
    <t>VI SKIRSNIS</t>
  </si>
  <si>
    <t>R.B.2.2103</t>
  </si>
  <si>
    <t>Atliekų tvarkymo įmonės</t>
  </si>
  <si>
    <t xml:space="preserve">P.B.2.0107 Investicijos į rūšiuojamojo atliekų surinkimo įrenginius, eurai </t>
  </si>
  <si>
    <t>P.S.2.1015 Įgyvendintos viešinimo kampanijos atliekų prevencijos ir tvarkymo temomis, skaičius</t>
  </si>
  <si>
    <t>R.B.2.2103 Surinktos atskirai išrūšiuotos atliekos, tonos per metus</t>
  </si>
  <si>
    <t>1.1.1. Rūšiuojamojo atliekų surinkimo skatinimas Marijampolės regione</t>
  </si>
  <si>
    <t>UAB „Marijampolės apskrities atliekų tvarkymo centras“</t>
  </si>
  <si>
    <t>1 veikla „Rūšiuojamojo atliekų surinkimo paslaugų prieinamumo didinimas“</t>
  </si>
  <si>
    <t>Projektai, kuriuos numatoma finansuoti ir įgyvendinti pagal šią pažangos priemonę, turi atitikti:
1) Regioninės pažangos priemonės Nr.  02-001-06-10-01(RE) „Skatinti rūšiuojamąjį atliekų surinkimą“ finansavimo gairių, patvirtintų Lietuvos Respublikos aplinkos ministro 2023 m. rugsėjo 22 d. įsakymu Nr. D1-323 „Dėl regioninės pažangos priemonės Nr. 02-001-06-10-01(RE) „Skatinti rūšiuojamąjį atliekų surinkimą“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</si>
  <si>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VII SKIRSNIS</t>
  </si>
  <si>
    <t>Nr. LT024-03-02-04 „Rūšiuojamojo atliekų surinkimo skatinimas Marijampolės regione“</t>
  </si>
  <si>
    <t xml:space="preserve">1. Skatinti rūšiuojamąjį atliekų surinkimą
</t>
  </si>
  <si>
    <t>Rūšiuojamojo atliekų surinkimo skatinimas Marijampolės regione</t>
  </si>
  <si>
    <t>65
(2025)</t>
  </si>
  <si>
    <t>67
(2030)</t>
  </si>
  <si>
    <t>Lygių galimybių, darnaus vystymosi,</t>
  </si>
  <si>
    <t>8
(2030)</t>
  </si>
  <si>
    <t>1. Padidinti ikimokyklinio ugdymo vietų skaičių</t>
  </si>
  <si>
    <t>Ugdymo įstaigos</t>
  </si>
  <si>
    <t>1.1.1. Ikimokyklinio ugdymo paslaugų ir įvairialypio švietimo plėtra Kazlų Rūdos savivaldybėje *</t>
  </si>
  <si>
    <t>1.1.2. Ikimokyklinio ugdymo prieinamumo didinimas Šakių rajono savivaldybėje</t>
  </si>
  <si>
    <t>1.1.3. Naujų ikimokyklinio ugdymo vietų kūrimas Vilkaviškio rajone</t>
  </si>
  <si>
    <t xml:space="preserve">Vilkaviškio r. Kybartų lopšelis-darželis „Ąžuoliukas“;
Vilkaviškio vaikų lopšelis-darželis „Pasaka“ </t>
  </si>
  <si>
    <t>2. Padidinti ugdymo prieinamumą diegiant universalaus dizaino priemonės</t>
  </si>
  <si>
    <t>R.S.2.3026 Mokyklų, kuriose buvo įdiegtos universalaus dizaino ir kitos inžinerinės priemonės, aplinką pritaikant asmenims, turintiems negalią, dalis nuo visų mokyklų, procentas**</t>
  </si>
  <si>
    <t>2.1.1. Saugios ir palankios aplinkos mokiniams sukūrimas Kalvarijos gimnazijoje</t>
  </si>
  <si>
    <t>2.1.2. Ugdymo prieinamumo didinimas atskirtį patiriantiems vaikams Vilkaviškio rajone</t>
  </si>
  <si>
    <t>3. Sudaryti sąlygas visos dienos mokyklai</t>
  </si>
  <si>
    <t>3.1.1. Ikimokyklinio ugdymo paslaugų ir įvairialypio švietimo plėtra Kazlų Rūdos savivaldybėje *</t>
  </si>
  <si>
    <t>3.1.2. Visos dienos mokyklos erdvių sukūrimas ir pritaikymas Marijampolės savivaldybės vaikų lopšeliuose-darželiuose</t>
  </si>
  <si>
    <t xml:space="preserve">Marijampolės vaikų lopšeliai – darželiai „Ąžuoliukas“, „Rasa“, „Nykštukas“, „Želmenėliai“, „Pasaka“, „Vaivorykštė“, „Šypsenėlė“, „Šaltinėlis“, „Rūta“, Patašinės universalus daugiafunkcis centras </t>
  </si>
  <si>
    <t>3.1.3. Visos dienos mokyklos erdvių sukūrimas ir pritaikymas Marijampolės savivaldybės pradinio ir pagrindinio ugdymo įstaigose</t>
  </si>
  <si>
    <t>Marijampolės „Saulės“ pradinė mokykla, „Šaltinio“ progimnazija, „Ryto“ pagrindinė mokykla, Marijampolės Rimanto Stankevičiaus progimnazija, Marijampolės Jono Totoraičio progimnazija, Marijampolės Petro Armino progimnazija, Liudvinavo Kazio Borutos gimnazija, Igliaukos Anzelmo Matučio gimnazija</t>
  </si>
  <si>
    <t>3.1.4. Visos dienos mokyklos įkūrimas Šakių „Varpo“ mokykloje</t>
  </si>
  <si>
    <t>3.1.5. Visos dienos mokyklos įkūrimas Lukšių Vinco Grybo gimnazijoje</t>
  </si>
  <si>
    <t>3.1.6. Plėtoti įvairialypį švietimą vykdant visos dienos mokyklų veiklą Vilkaviškio rajone</t>
  </si>
  <si>
    <t>Vilkaviškio Salomėjos Nėries pagrindinė mokykla, Vilkaviškio r. Sūdavos pagrindinė mokykla, Vilkaviškio pradinė mokykla, Vilkaviškio r. Kazimiero Baršausko mokykla-daugiafunkcis centras</t>
  </si>
  <si>
    <t>jungtinis kvietimas</t>
  </si>
  <si>
    <t>„Padidinti ikimokyklinio ugdymo vietų skaičių“</t>
  </si>
  <si>
    <t>Projektai, kuriuos numatoma finansuoti ir įgyvendinti pagal visas tris šios pažangos priemonės veiklas, turi atitikti:
1) Regioninės pažangos priemonės Nr. 12-003-03-01-23 (RE) „Padidinti ugdymo prieinamumą atskirtį patiriantiems vaikams“ finansavimo gairių, patvirtintų Lietuvos Respublikos švietimo, mokslo ir sporto ministro 2022 m. rugsėjo 30 d. įsakymu Nr. V-1542 „Dėl Regioninės pažangos priemonės Nr. 12-003-03-01-23 (RE) „Padidinti ugdymo prieinamumą atskirtį patiriantiems vaikams“ finansavimo gairių patvirtinimo“, reikalavimus;
2) Regioninės pažangos priemonės Nr. 12-003-03-02-17 (RE) „Plėtoti įvairialypį švietimą vykdant visos dienos mokyklų veiklą“ finansavimo gairių, patvirtintų Lietuvos Respublikos švietimo, mokslo ir sporto ministro 2022 m. spalio 13 d. įsakymu Nr. V-1637 „Dėl Regioninės pažangos priemonės Nr. 12-003-03-02-17 (RE) „Plėtoti įvairialypį švietimą vykdant visos dienos mokyklų veiklą“ finansavimo gairių patvirtinimo“, reikalavimus;
3)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</si>
  <si>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„Padidinti ugdymo prieinamumą diegiant universalaus dizaino priemonės“</t>
  </si>
  <si>
    <t>„Sudaryti sąlygas visos dienos mokyklai“</t>
  </si>
  <si>
    <t>***</t>
  </si>
  <si>
    <t>R.S.2.3026 Mokyklų, kuriose buvo įdiegtos universalaus dizaino ir kitos inžinerinės priemonės, aplinką pritaikant asmenims, turintiems negalią, dalis nuo visų mokyklų, procentas ***</t>
  </si>
  <si>
    <t>apskaičiuojant rodiklio reikšmę remtasi 2023-2024 m. ŠVIS skelbiamais Mokyklų, pritaikytų neįgaliesiems anketos duomenimis apie Marijampolės regiono savivaldybių (Kalvarijos, Kazlų Rūdos, Marijampolės, Šakių rajono ir Vilkaviškio rajono) bendrojo ugdymo programas vykdančių mokyklų ir jų padalinių skaičių ir jų pritaikymą neįgaliesiems</t>
  </si>
  <si>
    <t>Remiantis rodiklio R.S.2.3026 aprašymo kortele, rodiklio reikšmė skaičiuojama regiono (buv. apskrities) teritorijai</t>
  </si>
  <si>
    <t>Lukšių Vinco Grybo gimnazija</t>
  </si>
  <si>
    <t>Šakių „Varpo“ mokykla</t>
  </si>
  <si>
    <t>Kazlų Rūdos Kazio Griniaus gimnazijos skyrius lopšelis-darželis „Pušelė“;
Kazlų Rūdos Kazio Griniaus gimnazijos skyrius Kazlų Rūdos pradinė mokykla;                                                                                      Kazlų Rūdos Plutiškių gimnazija</t>
  </si>
  <si>
    <t>Vilkaviškio Salomėjos Nėries pagrindinė mokykla;
Vilkaviškio r. Pilviškių „Santakos“ gimnazija;
Vilkaviškio „Aušros” gimnazija</t>
  </si>
  <si>
    <t>Darnaus vystymosi; 
Lygių galimybių visiems</t>
  </si>
  <si>
    <t>* – projektu įgyvendinamas 2023–2029 m. Marijampolės regiono funkcinės zonos strategijos veiksmas</t>
  </si>
  <si>
    <t>1.1.4. Prevencinių priemonių, skirtų visuomenės sveikatos stiprinimui įgyvendinimas Kalvarijos ir Marijampolės savivaldybėse *</t>
  </si>
  <si>
    <t>Preliminarus pažangos lėšų poreikis (Eur)</t>
  </si>
  <si>
    <t>VIII SKIRSNIS</t>
  </si>
  <si>
    <t>Nr. LT024-02-01-01 „Ekonominio augimo skatinimas Marijampolės regiono funkcinėje zonoje“</t>
  </si>
  <si>
    <t>Pradinė rodiklio reikšmė (2023)</t>
  </si>
  <si>
    <t>R.S.2.3040</t>
  </si>
  <si>
    <t>R.S.2.3025</t>
  </si>
  <si>
    <t xml:space="preserve">R.S.2.3039 </t>
  </si>
  <si>
    <t>1. Pagerinti sąlygas investicijų pritraukimui</t>
  </si>
  <si>
    <t>R.S.2.3040 Sukurtos arba atkurtos teritorijos, naudojamos ekonominei, rekreacinei ar turizmo paskirčiai, hektarai</t>
  </si>
  <si>
    <t>2028 m. IV ketv.</t>
  </si>
  <si>
    <t>P.B.2.0076 Integruoti teritorinio vystymo projektai, projektai</t>
  </si>
  <si>
    <t>P.S.2.1039 Sukurtos arba atkurtos atviros erdvės, kvadratiniai metrai</t>
  </si>
  <si>
    <t>2026 m. I ketv.</t>
  </si>
  <si>
    <t>1.1.2. Investicijoms tinkamų teritorijų išvystymo netolygumų šalinimas Šakių rajono savivaldybėje*</t>
  </si>
  <si>
    <t>1.1.3. Investicijoms tinkamos infrastruktūros parengimas Vilkaviškio rajono savivaldybėje*</t>
  </si>
  <si>
    <t>2. Paskatinti regiono ekonominį augimą išnaudojant regiono turistinius išteklius</t>
  </si>
  <si>
    <t>Viešieji juridiniai asmenys</t>
  </si>
  <si>
    <t>R.S.2.3025 Dviračiams skirtos infrastruktūros metinis naudotojų skaičius, naudotojai per metus</t>
  </si>
  <si>
    <t>P.B.2.0076 Integruoti teritorinio vystymo projektai</t>
  </si>
  <si>
    <t>2.1.2. Kačergų kalno pritaikymas lankymui*</t>
  </si>
  <si>
    <t xml:space="preserve"> VĮ Valstybinė miškų urėdija</t>
  </si>
  <si>
    <t>2.1.3. Antanavo dvaro parko pritaikymas lankymui*</t>
  </si>
  <si>
    <t>2.1.4. Etnografinio Višakio Rūdos kaimo pritaikymas lankymui*</t>
  </si>
  <si>
    <t>2.1.5. Varnupių piliakalnio pritaikymas lankymui*</t>
  </si>
  <si>
    <t>2.1.6. Pažink Šunskų kraštą*</t>
  </si>
  <si>
    <t>2.1.7. Ivoniškio ežero pritaikymas turizmo infrastruktūrai*</t>
  </si>
  <si>
    <t>2.1.8. Viešosios turizmo infrastruktūros prie Yglos ežero plėtra*</t>
  </si>
  <si>
    <t>2.1.9. Viešosios turizmo infrastruktūros prie Žaltyčio ežero sukūrimas*</t>
  </si>
  <si>
    <t>2.1.10. Viešosios turizmo infrastruktūros sukūrimas Šakių rajono savivaldybėje, pritaikant Sūduvos istorinius piliakalnius lankymui*</t>
  </si>
  <si>
    <t>2.1.11. Dviračių takas Šakiai – Gelgaudiškis*</t>
  </si>
  <si>
    <t>2.1.12. Viešosios turizmo infrastruktūros sukūrimas Šakių rajono savivaldybėje, pritaikant Nemuno pakrantę lankymui*</t>
  </si>
  <si>
    <t>2.1.13. Šakių miesto istorinis žiedas*</t>
  </si>
  <si>
    <t>2.1.14. Zyplių dvaro sodybos pritaikymas lankymui*</t>
  </si>
  <si>
    <t>2.1.15. Turizmo infrastruktūros prie Paežerių ežero plėtra*</t>
  </si>
  <si>
    <t>2.1.16. Turizmo infrastruktūros plėtra Vilkaviškio rajono savivaldybėje*</t>
  </si>
  <si>
    <t>3. Padidinti viešųjų paslaugų ir išteklių naudojimo efektyvumą</t>
  </si>
  <si>
    <t>Savivaldybių administracijos, turizmo informacijos centrai</t>
  </si>
  <si>
    <t>Savivaldybių administracijos, turizmo informacijos centrai, viešosios bibliotekos</t>
  </si>
  <si>
    <t>R.S.2.3039 Metinis konsoliduotų viešųjų paslaugų vartotojų skaičius, vartotojai per metus</t>
  </si>
  <si>
    <t>3.1.1. Investicijų skatinimo priemonių įgyvendinimas Marijampolės regione*</t>
  </si>
  <si>
    <t>Šakių rajono savivaldybės administracija, 
Vilkaviškio rajono savivaldybės administracija</t>
  </si>
  <si>
    <t>3.1.2. Viešųjų turizmo paslaugų efektyvinimas Marijampolės regione*</t>
  </si>
  <si>
    <t>VšĮ Vilkaviškio turizmo ir verslo informacijos centras</t>
  </si>
  <si>
    <t xml:space="preserve"> VšĮ Marijampolės turizmo ir verslo informacinis centras „SMART Marijampolė“; 
VšĮ Kazlų Rūdos turizmo ir verslo informacijos centras; 
VŠĮ Šakių turizmo ir verslo informacijos centras; 
Kalvarijos savivaldybės viešoji biblioteka</t>
  </si>
  <si>
    <t>Pagerinti sąlygas investicijų pritraukimui</t>
  </si>
  <si>
    <t>Projektai, kuriuos numatoma finansuoti ir įgyvendinti pagal visas tris šios pažangos priemonės veiklas, turi atitikti:
1) Regioninės pažangos priemonės Nr. 01-004-07-01-01 (RE) „Paskatinti regionų, funkcinių zonų, savivaldybių ir miestų ekonominį augimą pasitelkiant jų turimus išteklius“ finansavimo gairių, patvirtintų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</si>
  <si>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Paskatinti regiono ekonominį augimą išnaudojant regiono turistinius išteklius</t>
  </si>
  <si>
    <t>Padidinti viešųjų paslaugų ir išteklių naudojimo efektyvumą</t>
  </si>
  <si>
    <t>Projektai, kuriuos numatoma finansuoti ir įgyvendinti pagal visas tris šios pažangos priemonės veiklas, turi atitikti:
1) Regioninės pažangos priemonės Nr. 01-004-07-02-01 (RE) „Pagerinti viešųjų paslaugų prieinamumą, darbo vietų pasiekiamumą ir tam reikalingų išteklių naudojimo efektyvumą“ finansavimo gairių, patvirtintų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reikalavimus;
2) IPA taisykles PAF taisykles.</t>
  </si>
  <si>
    <t>Ekonominio augimo skatinimas Marijampolės regiono funkcinėje zonoje</t>
  </si>
  <si>
    <t>IX SKIRSNIS</t>
  </si>
  <si>
    <t>LT024-03-02-03</t>
  </si>
  <si>
    <t>Nr. LT024-03-02-03 „Oro monitoringo sistemų diegimas“</t>
  </si>
  <si>
    <t>Oro monitoringo sistemų diegimas</t>
  </si>
  <si>
    <t>Miestai, kuriuose įrengta ar modernizuota oro monitoringo infrastruktūra</t>
  </si>
  <si>
    <t>R.N.2.5051</t>
  </si>
  <si>
    <t>R.N.2.5051 Miestai, kuriuose įrengta ar modernizuota oro monitoringo infrastruktūra</t>
  </si>
  <si>
    <t>P.B.2.0039 Teritorijos, kurioms taikomos oro taršos stebėsenos sistemos</t>
  </si>
  <si>
    <t>1.1.1. Kazlų Rūdos savivaldybės aplinkos oro monitoringo infrastruktūros plėtra</t>
  </si>
  <si>
    <t>Darnaus vystymosi</t>
  </si>
  <si>
    <t>1.1.2. Šakių rajono savivaldybės oro monitoringo stiprinimas</t>
  </si>
  <si>
    <t>1.1.3. Vilkaviškio rajono savivaldybės oro monitoringo stiprinimas</t>
  </si>
  <si>
    <t>1. Oro monitoringo infrastruktūros plėtra Marijampolės regione</t>
  </si>
  <si>
    <t>1 veikla „Oro monitoringo infrastruktūros plėtra Marijampolės regione“.</t>
  </si>
  <si>
    <t>Projektai, kuriuos numatoma finansuoti ir įgyvendinti pagal šią pažangos priemonę, turi atitikti:
1) Regioninės pažangos priemonės Nr. 02-001-06-11-02 (RE) „Stiprinti savivaldybių aplinkos oro monitoringą“ finansavimo gairių, patvirtintų Lietuvos Respublikos aplinkos ministro 2023 m. rugpjūčio 4 d. įsakymu Nr. D1-272 „Dėl Regioninės pažangos priemonės Nr. 02-001-06-11-02 (RE) „Stiprinti savivaldybių aplinkos oro monitoringą“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</si>
  <si>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1*</t>
  </si>
  <si>
    <t>Įgyvendinimo pabaiga
(metai, ketv.)</t>
  </si>
  <si>
    <t>* atsižvelgiant į stebėsenos rodiklio P.B.2.0039 „Teritorijos, kurioms taikomos oro taršos stebėsenos sistemos“ aprašymo kortelės 10 eilutėje pateiktą informaciją dėl rodiklio reikšmės apskaičiavimo, rezultatai iš atskirų projektų, įgyvendinamų toje pačioje zonoje, nesumuojami.</t>
  </si>
  <si>
    <t>X SKIRSNIS</t>
  </si>
  <si>
    <t>Nr. LT024-01-02-02 „Ilgalaikės priežiūros paslaugų plėtra Marijampolės regione“</t>
  </si>
  <si>
    <t>R.B.2.2073</t>
  </si>
  <si>
    <t>Naujos arba modernizuotos sveikatos priežiūros infrastruktūros naudotojų skaičius per metus (naudotojai per metus)</t>
  </si>
  <si>
    <t>R.S.2.3530</t>
  </si>
  <si>
    <t>Ilgalaikės priežiūros paslaugų gavėjų, palankiai vertinančių gaunamų paslaugų kokybę, dalis (procentai)</t>
  </si>
  <si>
    <t>1. Pagerinti ilgalaikės priežiūros paslaugas investuojant į trūkstamą infrastruktūrą</t>
  </si>
  <si>
    <t>Savivaldybių administracijos, asmens sveikatos priežiūros įstaigos</t>
  </si>
  <si>
    <t>Asmens sveikatos priežiūros įstaigos</t>
  </si>
  <si>
    <t>P.B.2.0069 Naujos arba modernizuotos sveikatos priežiūros infrastruktūros talpumas, asmenys per metus</t>
  </si>
  <si>
    <t>2029 m. III ketv.</t>
  </si>
  <si>
    <t>R.B.2.2073 Naujos arba modernizuotos sveikatos priežiūros infrastruktūros naudotojų skaičius per metus, naudotojai per metus</t>
  </si>
  <si>
    <t>VšĮ Kazlų Rūdos pirminės sveikatos priežiūros centras</t>
  </si>
  <si>
    <t>1.1.2. Ambulatorinių slaugos paslaugų namuose prieinamumo gerinimas Marijampolės savivaldybės gyventojams</t>
  </si>
  <si>
    <t>VšĮ Marijampolės pirminės sveikatos priežiūros centras</t>
  </si>
  <si>
    <t>1.1.3. Paliatyviosios pagalbos paslaugų infrastruktūros plėtojimas ir modernizavimas Marijampolės ligoninėje</t>
  </si>
  <si>
    <t>VšĮ Marijampolės ligoninė</t>
  </si>
  <si>
    <t>1.1.4. Paliatyviosios pagalbos skyriaus įsteigimas Šakių ligoninėje</t>
  </si>
  <si>
    <t>VšĮ Šakių ligoninė</t>
  </si>
  <si>
    <t>1.1.5. Ilgalaikės priežiūros paslaugų plėtra VšĮ Vilkaviškio PSPC*</t>
  </si>
  <si>
    <t>VšĮ Vilkaviškio pirminės sveikatos priežiūros centras</t>
  </si>
  <si>
    <t>VšĮ Vilkaviškio ligoninė</t>
  </si>
  <si>
    <t>2. Užtikrinti ilgalaikės priežiūros paslaugų teikimą</t>
  </si>
  <si>
    <t>P.S.2.1525 Asmenys, gavę ilgalaikės priežiūros paslaugas, asmenys</t>
  </si>
  <si>
    <t>R.S.2.3530 Ilgalaikės priežiūros paslaugų gavėjų, palankiai vertinančių gaunamų paslaugų kokybę, dalis, procentai</t>
  </si>
  <si>
    <t>2.1.1. Tikslinių ilgalaikės priežiūros paslaugų diegimas ir plėtojimas Kalvarijos savivaldybėje</t>
  </si>
  <si>
    <t>2.1.3. Ilgalaikės priežiūros paslaugų plėtra VšĮ Vilkaviškio PSPC*</t>
  </si>
  <si>
    <t>* – jungtinis kvietimas</t>
  </si>
  <si>
    <t>Pagerinti ilgalaikės priežiūros paslaugas investuojant į trūkstamą infrastruktūrą</t>
  </si>
  <si>
    <t>Užtikrinti ilgalaikės priežiūros paslaugų teikimą</t>
  </si>
  <si>
    <t>R.B.2.2073 Naujos arba modernizuotos sveikatos priežiūros infrastruktūros naudotojų skaičius per metus (naudotojai per metus)</t>
  </si>
  <si>
    <t>R.S.2.3530 Ilgalaikės priežiūros paslaugų gavėjų, palankiai vertinančių gaunamų paslaugų kokybę, dalis (procentai)</t>
  </si>
  <si>
    <t>180
(2025)</t>
  </si>
  <si>
    <t>150
(2030)</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</si>
  <si>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</si>
  <si>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Ilgalaikės priežiūros paslaugų plėtra Marijampolės regione</t>
  </si>
  <si>
    <t>1. Socialinio būsto fondo plėtra, institucinės globos pertvarkos įgyvendinimas ir nestacionarių socialinių paslaugų plėtra</t>
  </si>
  <si>
    <t xml:space="preserve">1 veikla „Socialinio būsto fondo plėtra, institucinės globos pertvarkos įgyvendinimas ir nestacionarių socialinių paslaugų plėtra“;
2 veikla „Socialinių paslaugų senyvo amžiaus asmenims kokybės užtikrinimas ir plėtra“.
</t>
  </si>
  <si>
    <t>2.1.1. Socialinės globos paslaugų plėtra Kalvarijos savivaldybėje</t>
  </si>
  <si>
    <t>2.1.2. VšĮ Marijampolės pirminės sveikatos priežiūros centro Socialinės globos skyriaus infrastruktūros modernizavimas</t>
  </si>
  <si>
    <t>2.1.3. Senatvė – likimo dovana</t>
  </si>
  <si>
    <t>2.1.4. Socialinių paslaugų senyvo amžiaus asmenims infrastruktūros plėtra Vilkaviškio rajone</t>
  </si>
  <si>
    <r>
      <t>Nepralaidžių dangų ir žaliosios infrastruktūros plotų santykis 1 500 gyv./km</t>
    </r>
    <r>
      <rPr>
        <vertAlign val="superscript"/>
        <sz val="11"/>
        <color theme="1"/>
        <rFont val="Times New Roman"/>
        <family val="1"/>
      </rPr>
      <t>2</t>
    </r>
    <r>
      <rPr>
        <sz val="11"/>
        <color theme="1"/>
        <rFont val="Times New Roman"/>
        <family val="1"/>
      </rPr>
      <t xml:space="preserve"> ir didesnio tankumo teritorijoje, santykis, dešimtainė trupmena</t>
    </r>
  </si>
  <si>
    <r>
      <t>2. Projektai įgyvendinami urbanizuotose teritorijose, kurių gyventojų tankis yra 1500 gyventojų/km</t>
    </r>
    <r>
      <rPr>
        <vertAlign val="superscript"/>
        <sz val="11"/>
        <color theme="1"/>
        <rFont val="Times New Roman"/>
        <family val="1"/>
      </rPr>
      <t xml:space="preserve">2 </t>
    </r>
    <r>
      <rPr>
        <sz val="11"/>
        <color theme="1"/>
        <rFont val="Times New Roman"/>
        <family val="1"/>
      </rPr>
      <t>arba didesnis ir kurių gamtinių ir antropogeninių plotų santykis yra mažesnis nei 1,5 (t. y. neatitinka optimalaus Lietuvos teritorijos žemės naudmenų plotų santykio, kurį sudaro 60 proc. natūralios naudmenos ir 40 proc. intensyvaus naudojimo antropogeninės naudmenos) taip, kaip numatyta žalinimo planuose ar žaliosios infrastruktūros poreikio žemėlapiuose. Į mažesnio nei 1500/km</t>
    </r>
    <r>
      <rPr>
        <vertAlign val="superscript"/>
        <sz val="11"/>
        <color theme="1"/>
        <rFont val="Times New Roman"/>
        <family val="1"/>
      </rPr>
      <t>2</t>
    </r>
    <r>
      <rPr>
        <sz val="11"/>
        <color theme="1"/>
        <rFont val="Times New Roman"/>
        <family val="1"/>
      </rPr>
      <t xml:space="preserve"> gyventojų tankumo teritoriją gali patekti ne daugiau kaip 20 proc. tvarkomos teritorijos</t>
    </r>
  </si>
  <si>
    <t xml:space="preserve">** projektu bus įgyvendinamas 2023–2029 m. Marijampolės tvarios miesto plėtros strategijos, patvirtintos Marijampolės savivaldybės tarybos 2024 m. balandžio 29 d. sprendimu Nr. 1-155 „Dėl 2023–2029 m. Marijampolės miesto tvarios plėtros strategijos patvirtinimo“, veiksmas Nr. 1.1.6. </t>
  </si>
  <si>
    <t>2. Socialinių paslaugų senyvo amžiaus asmenims kokybės užtikrinimas ir plėtra</t>
  </si>
  <si>
    <t>Projektai, kuriuos numatoma finansuoti ir įgyvendinti pagal abi šios pažangos priemonės veiklas, turi atitikti:
1) Regioninės pažangos priemonės Nr. 11-002-02-11-02 (RE) „Užtikrinti ilgalaikės priežiūros paslaugų plėtrą“ finansavimo gairių, patvirtintų Lietuvos Respublikos sveikatos apsaugos ministro 2023 m. lapkričio 6 d. įsakymu Nr. V-1145 „Dėl Regioninės pažangos priemonės Nr. 11-002-02-11-02 (RE) „Užtikrinti ilgalaikės priežiūros paslaugų plėtrą“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</si>
  <si>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1.1.4. Socialinio būsto plėtra Šakių rajone ir senyvo amžiaus asmenų socialinės gerovės didinimas steigiant dienos užimtumo centrą ,,Senjorų biuras“</t>
  </si>
  <si>
    <t>1.1.5. Socialinio būsto fondo plėtra Vilkaviškio rajono savivaldybėje</t>
  </si>
  <si>
    <t>1.1.6. Paslaugų, reikalingų institucinės globos pertvarkai įgyvendinti, infrastruktūros modernizavimas ir plėtra Kalvarijos savivaldybėje</t>
  </si>
  <si>
    <t>1.1.7. Apsaugoto būsto plėtra Kazlų Rūdos savivaldybėje</t>
  </si>
  <si>
    <t>1.1.8. Kazlų Rūdos kompleksinių paslaugų centro vaikams plėtra</t>
  </si>
  <si>
    <t>1.1.9. Apsaugoto būsto įsigijimas ir modernizavimas asmenims, turintiems intelekto ir (arba) psichikos negalią</t>
  </si>
  <si>
    <t xml:space="preserve">1.1.10. Grupinio gyvenimo namų įkūrimas ir plėtra asmenims, turintiems intelekto (arba) psichikos negalią </t>
  </si>
  <si>
    <t>1.1.11. Socialinių dirbtuvių įkūrimas asmenims, turintiems intelekto ir (ar) psichikos negalią</t>
  </si>
  <si>
    <t>1.1.12. Kompleksinių paslaugų centro vaikams su negalia įkūrimas ir plėtra</t>
  </si>
  <si>
    <t>1.1.14. Grupinio gyvenimo namų plėtra Šakių mieste</t>
  </si>
  <si>
    <t>1.1.15. Socialinių dirbtuvių modernizavimas ir plėtra Šakių rajone</t>
  </si>
  <si>
    <t>1.1.16. Apsaugoto būsto plėtra Vilkaviškio rajono savivaldybėje</t>
  </si>
  <si>
    <t>1.1.17. Bendruomeninių apgyvendinimo paslaugų asmenims su intelekto ir psichikos negalia plėtra Vilkaviškio rajono savivaldybėje</t>
  </si>
  <si>
    <t>1.1.18. Užimtumo paslaugų asmenims su intelekto ir psichikos negalia plėtra Vilkaviškio rajono savivaldybėje</t>
  </si>
  <si>
    <t>1.1.19. Paslaugų infrastruktūros vaikams su negalia plėtra Vilkaviškio rajone</t>
  </si>
  <si>
    <t>1.1.20. Laikinosios nakvynės namų padalinio išplėtimas ir modernizavimas</t>
  </si>
  <si>
    <t>1.1.21. Nestacionarių socialinių paslaugų infrastruktūros plėtra Draugystės g. 19**</t>
  </si>
  <si>
    <t>1.1.22. Nestacionarių socialinių paslaugų plėtra Vilkaviškio rajono savivaldybėje</t>
  </si>
  <si>
    <t>XI SKIRSNIS</t>
  </si>
  <si>
    <t>Nr. LT024-02-02-01 „Marijampolės miesto tvarios plėtros skatinimas“</t>
  </si>
  <si>
    <t>1. Pagerinti viešųjų paslaugų  prieinamumą ir kurti prielaidas tvariai miesto aplinkai</t>
  </si>
  <si>
    <t>R.B.2.2052 Rekultivuota žemė, naudojama žaliesiems plotams, socialiniams būstams, ekonominei arba kitai paskirčiai, hektarai</t>
  </si>
  <si>
    <t>P.B.2.0114 Atviros erdvės, sukurtos arba atkurtos miestų teritorijose, kv. metrai</t>
  </si>
  <si>
    <t>1.1.1. Ikimokyklinio ugdymo sąlygų gerinimas ir prieinamumo didinimas*</t>
  </si>
  <si>
    <t>2029 m. II ketv.</t>
  </si>
  <si>
    <t>1.1.2. Bendrojo ugdymo įstaigų paslaugų plėtra ir 
prieinamumo didinimas*</t>
  </si>
  <si>
    <t>Marijampolės Jono Totoraičio progimnazija, Marijampolės Petro Armino progimnazija, Marijampolės Rimanto Stankevičiaus progimnazija, Marijampolės Šaltinio progimnazija, Marijampolės Rygiškių Jono gimnazija, Marijampolės Sūduvos gimnazija, Marijampolės Ryto pagrindinė mokykla (pastaba – nuo 2024.09.01 Marijampolės Ryto progimnazija), Marijampolės Saulės pradinė mokykla, Marijampolės mokykla daugiafunkcis centras „Žiburėlis“</t>
  </si>
  <si>
    <t>1.1.3. Meno mokyklos teikiamų paslaugų plėtra ir jų prieinamumo gerinimas*</t>
  </si>
  <si>
    <t>1.1.4. Baseino Jaunimo g. teikiamų paslaugų gerinimas*</t>
  </si>
  <si>
    <t>Marijampolės sporto centras</t>
  </si>
  <si>
    <t>1.1.5. Sporto centro paslaugų plėtra*</t>
  </si>
  <si>
    <t>1.1.6. Draugystės mikrorajono šiaurinio kvartalo gyvenamosios aplinkos kokybės gerinimas*</t>
  </si>
  <si>
    <t>2. Kurti prielaidas didinti miesto investicinį potencialą</t>
  </si>
  <si>
    <t>R.S.2.3038 Sukurtos arba atkurtos teritorijos, naudojamos ekonominei veiklai, hektarai</t>
  </si>
  <si>
    <t>2.1.1. Investicinio sklypo Gamyklų g. parengimas, siekiant pritraukti naujas investicijas ir kurti darbo vietas*</t>
  </si>
  <si>
    <t>2.1.2. Investicijoms pritraukti ir skatinti, gyvenimo kokybei gerinti, ir tvaraus judumo plėtrai užtikrinti būtinos infrastruktūros sukūrimas*</t>
  </si>
  <si>
    <t>2.1.3. Investicijų pritraukimui svarbios susisiekimo infrastruktūros plėtra* **</t>
  </si>
  <si>
    <t>* – projektu įgyvendinamas 2023–2029 m. Marijampolės miesto tvarios plėtros strategijos veiksmas</t>
  </si>
  <si>
    <t>Pagerinti viešųjų paslaugų prieinamumą ir kurti prielaidas tvariai miesto aplinkai</t>
  </si>
  <si>
    <t>Projektai, kuriuos numatoma finansuoti pagal šią pažangos priemonės veiklą, turi atitikti:
1) Regioninės pažangos priemonės Nr. 01-004-07-02-01 (RE) „Pagerinti viešųjų paslaugų prieinamumą, darbo vietų pasiekiamumą ir tam reikalingų išteklių naudojimo efektyvumą“ finansavimo gairių, patvirtintų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reikalavimus;
2) 2021–2027 metų Europos Sąjungos fondų investicijų programos ir Ekonomikos gaivinimo ir atsparumo didinimo plano „Naujos kartos Lietuva“ administravimo taisykles (toliau – IPA taisyklės) ir Projektų administravimo ir finansavimo taisykles (toliau – PAF taisyklės), patvirtintas Lietuvos Respublikos finansų ministro 2022 m. birželio 22 d. įsakymu Nr. 1K-237 „Dėl 2021-2027 metų Europos Sąjungos fondų investicijų programos ir Ekonomikos gaivinimo ir atsparumo didinimo plano „Naujos kartos Lietuva“ įgyvendinimo“.</t>
  </si>
  <si>
    <t>Kurti prielaidas didinti miesto investicinį potencialą</t>
  </si>
  <si>
    <t>Projektai, kuriuos numatoma finansuoti pagal šią pažangos priemonės veiklą, turi atitikti:
1) Regioninės pažangos priemonės Nr. 01-004-07-01-01 (RE) „Paskatinti regionų, funkcinių zonų, savivaldybių ir miestų ekonominį augimą pasitelkiant jų turimus išteklius“ finansavimo gairių, patvirtintų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reikalavimus;
2) IPA taisykles ir PAF taisykles.</t>
  </si>
  <si>
    <t>Nr. LT024-03-02-02 „Žaliosios infrastruktūros plėtra Marijampolės regione“</t>
  </si>
  <si>
    <t>Tarpinė siektina reikšmė (2025)</t>
  </si>
  <si>
    <t>Galutinė siektina reikšmė (2030)</t>
  </si>
  <si>
    <t>R.B.2.2095</t>
  </si>
  <si>
    <t>Privatūs juridiniai asmenys</t>
  </si>
  <si>
    <t>P.B.2.0036 Žalioji infrastruktūra, kuriai suteikta parama kitais nei prisitaikymo prie klimato kaitos tikslais, hektarai</t>
  </si>
  <si>
    <t>R.B.2.2095 Gyventojai, galintys naudotis nauja ar patobulinta žaliąja infrastruktūra, asmenys</t>
  </si>
  <si>
    <t>1.1.1. Žaliosios infrastruktūros plėtojimas Vilkaviškio mieste</t>
  </si>
  <si>
    <t>Akcinė bendrovė „Via Lietuva“</t>
  </si>
  <si>
    <t>1 veikla „Plėtoti žaliają infrastruktūrą“</t>
  </si>
  <si>
    <t>XII SKIRSNIS</t>
  </si>
  <si>
    <t>UAB „Marijampolės autobusų parkas“</t>
  </si>
  <si>
    <t>Savivaldybių administracijos; juridiniai asmenys, su kuriais sudarytos viešųjų paslaugų teikimo sutartys vykdyti keleivių vežimo veiklą</t>
  </si>
  <si>
    <r>
      <t>1.1.5. Dviračių ir pėsčiųjų tako nuo senosios užtvankos iki Karklų g. Marijampolės mieste įrengimas, skatinant bevariklio transporto integraciją</t>
    </r>
    <r>
      <rPr>
        <b/>
        <sz val="8"/>
        <color theme="1"/>
        <rFont val="Times New Roman"/>
        <family val="1"/>
      </rPr>
      <t>*</t>
    </r>
  </si>
  <si>
    <r>
      <t>1.1.7. Viešojo transporto informacinės sistemos
modernizavimas, įgyvendinant darnaus judumo
priemones</t>
    </r>
    <r>
      <rPr>
        <b/>
        <sz val="8"/>
        <color theme="1"/>
        <rFont val="Times New Roman"/>
        <family val="1"/>
      </rPr>
      <t>*</t>
    </r>
  </si>
  <si>
    <r>
      <t>1.1.8. Viešojo transporto infrastruktūros
modernizavimas, įgyvendinant darnaus judumo
priemones</t>
    </r>
    <r>
      <rPr>
        <b/>
        <sz val="8"/>
        <color theme="1"/>
        <rFont val="Times New Roman"/>
        <family val="1"/>
      </rPr>
      <t>*</t>
    </r>
  </si>
  <si>
    <r>
      <t>1.1.1. Marijampolės miesto Stoties, Sporto, Gamyklų gatvių dviračių ir pėsčiųjų takų infrastruktūros plėtra, skatinant bevariklio transporto integraciją</t>
    </r>
    <r>
      <rPr>
        <b/>
        <sz val="8"/>
        <color theme="1"/>
        <rFont val="Times New Roman"/>
        <family val="1"/>
      </rPr>
      <t>*</t>
    </r>
  </si>
  <si>
    <r>
      <t>1.1.3. Marijampolės miesto Tyliosios, Skaisčiūnų, Mikalinės gatvių dviračių ir pėsčiųjų takų infrastruktūros plėtra, skatinant bevariklio transporto integraciją</t>
    </r>
    <r>
      <rPr>
        <b/>
        <sz val="8"/>
        <color theme="1"/>
        <rFont val="Times New Roman"/>
        <family val="1"/>
      </rPr>
      <t>*</t>
    </r>
  </si>
  <si>
    <t>1,08
(2025)</t>
  </si>
  <si>
    <t>1. Projektai, kuriuos numatoma finansuoti ir įgyvendinti pagal šią pažangos priemonę, turi atitikti:
1.1. Regioninės pažangos priemonės Nr. 10-001-06-01-03 (RE) „Skatinti darnų judumą miestuose“ finansavimo gairių, patvirtintų Lietuvos Respublikos susisiekimo ministro 2023 m. balandžio 14 d. įsakymu Nr. 3-192 „Dėl 2022–2030 metų plėtros programos valdytojos Lietuvos Respublikos susisiekimo ministerijos susisiekimo plėtros programos regioninės pažangos priemonės Nr. 10-001-06-01-03 (RE) „Skatinti darnų judumą miestuose“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
2. Kartu su projekto 1.1.4. „Marijampolės viešojo transporto priemonių parko atnaujinimas“ įgyvendinimo planu RPPl administruojančiajai institucijai pareiškėjas turi pateikti šiuos dokumentus:
2.1. pareiškėjo patvirtintus pastarųjų finansinių metų metinių finansinių ataskaitų rinkinius arba pastarųjų finansinių metų patvirtintus įmonių grupės metinių konsoliduotųjų finansinių ataskaitų rinkinius, jei jas pareiškėjas privalo rengti pagal Lietuvos Respublikos įmonių grupių konsoliduotosios finansinės atskaitomybės įstatymo nuostatas (netaikoma pareiškėjui, kuris yra pateikęs metinių finansinių ataskaitų rinkinius Juridinių asmenų registrui);
2.2. pareiškėjo Smulkiojo ar vidutinio verslo subjekto statuso deklaraciją, kurios forma patvirtinta Lietuvos Respublikos ūkio ministro 2008 m. kovo 26 d. įsakymu Nr. 4-119 „Dėl Smulkiojo ar vidutinio verslo subjekto statuso deklaravimo tvarkos aprašo ir Smulkiojo ar vidutinio verslo subjekto statuso deklaracijos formos patvirtinimo“ (pareiškėjas gali pateikti laisvos formos deklaraciją, jei jis priskirtinas didelei įmonei).</t>
  </si>
  <si>
    <t>Marijampolės miesto tvarios plėtros skatinimas</t>
  </si>
  <si>
    <t>R.S.2.3039</t>
  </si>
  <si>
    <t>Metinis konsoliduotų viešųjų paslaugų vartotojų skaičius (vartotojai per metus)</t>
  </si>
  <si>
    <t>R.B.2.2052</t>
  </si>
  <si>
    <t>Rekultivuota žemė, naudojama žaliesiems plotams, socialiniams būstams, ekonominei arba kitai paskirčiai (hektarai)</t>
  </si>
  <si>
    <t>R.S.2.3038</t>
  </si>
  <si>
    <t>Sukurtos arba atkurtos teritorijos, naudojamos ekonominei veiklai (hektarai)</t>
  </si>
  <si>
    <t>R.S.2.3038 Sukurtos arba atkurtos teritorijos, naudojamos ekonominei veiklai (hektarai)</t>
  </si>
  <si>
    <t>R.S.2.3039 Metinis konsoliduotų viešųjų paslaugų vartotojų skaičius (vartotojai per metus)</t>
  </si>
  <si>
    <t>** – jungtinis kvietimas (projektas bus įgyvendinamas kaip vienas projekto įgyvendinimo planas kartu su IV skyriaus VIII skirsnio pažangos priemonės Nr. LT024-02-01-01 „Ekonominio augimo skatinimas Marijampolės regiono funkcinėje zonoje“ projektu Nr. 1.1.1. „Investicijų pritraukimui svarbios susisiekimo infrastruktūros plėtra“)</t>
  </si>
  <si>
    <t>P.B.2.0076 Integruoti teritorinio vystymo projektai, projektai***</t>
  </si>
  <si>
    <t>*** – atsižvelgiant į tai, kad projektas bus įgyvendinamas kaip vienas projekto įgyvendinimo planas kartu su IV skyriaus VIII skirsnio pažangos priemonės Nr. LT024-02-01-01 „Ekonominio augimo skatinimas Marijampolės regiono funkcinėje zonoje“ projektu Nr. 1.1.1. „Investicijų pritraukimui svarbios susisiekimo infrastruktūros plėtra“, šių projektų atveju rodiklis P.B.2.0076 skaičiuojamas vieną kartą</t>
  </si>
  <si>
    <t>Žaliosios infrastruktūros plėtra Marijampolės regione</t>
  </si>
  <si>
    <t xml:space="preserve"> Marijampolės vaikų lopšelis-darželis</t>
  </si>
  <si>
    <t>R.B.2.2052 Rekultivuota žemė, naudojama žaliesiems plotams, socialiniams būstams, ekonominei arba kitai paskirčiai (hektarai)</t>
  </si>
  <si>
    <t>2.1.1. Orijos ežero pakrančių pritaikymas  lankymui*</t>
  </si>
  <si>
    <t>Marijampolės meno mokykla</t>
  </si>
  <si>
    <t>1.1.2. Dviračių ir pėsčiųjų tako tarp A. Civinsko g. ir Aušros g. Marijampolės mieste įrengimas, skatinant bevariklio transporto integraciją</t>
  </si>
  <si>
    <t>Darnaus vystymosi, lygių galimybių HP</t>
  </si>
  <si>
    <t>1. Žaliosios infrastruktūros plėtra</t>
  </si>
  <si>
    <t>1.1.4 Dviračių tako įrengimas Marijampolės miesto J. Dailidės g. ir Vilkaviškio g. atkarpoje, skatinant bevariklio transporto integraciją</t>
  </si>
  <si>
    <t>1.1.9. Marijampolės viešojo transporto priemonių parko atnaujinimas</t>
  </si>
  <si>
    <t>** – jungtinis kvietimas (projektas bus įgyvendinamas kaip vienas projekto įgyvendinimo planas kartu su IV skyriaus XI skirsnio pažangos priemonės Nr. Nr. LT024-02-02-01 „Marijampolės miesto tvarios plėtros skatinimas“ projektu Nr. 2.1.3. „Investicijų pritraukimui svarbios susisiekimo infrastruktūros plėtra“)</t>
  </si>
  <si>
    <t>1.1.1. Investicijų pritraukimui svarbios susisiekimo infrastruktūros plėtra* **</t>
  </si>
  <si>
    <t>P.S.2.1519 Asmenys, dalyvavę sveikatos raštingumo didinimo veiklose, asmenys</t>
  </si>
  <si>
    <t>P.B.2.0518 Paramą gavusių nacionalinio, regionų ar vietos lygmens viešojo administravimo ar viešąsias paslaugas teikiančių įstaigų skaičius, subjektų skaičius</t>
  </si>
  <si>
    <t>UAB „Kazlų Rūdos energija“</t>
  </si>
  <si>
    <t>Kalvarijos savivaldybės socialinių paslaugų centras</t>
  </si>
  <si>
    <t>Marijampolės socialinės pagalbos centras
(įvykdyta partnerių atranka*)</t>
  </si>
  <si>
    <t>1.1.3. Socialinio būsto plėtra Šakių rajone</t>
  </si>
  <si>
    <t>PASTABA. 1.1.3. punktas galiojo iki 2024-06-20 Nr. S-13 pakeitimo. Projektas sujungtas su projektu Nr. 1.1.4.</t>
  </si>
  <si>
    <t>PASTABA. 1.1.4. punktas galiojo iki 2024-07-25 Nr. S-14 pakeitimo.</t>
  </si>
  <si>
    <t>AB „Via Lietuva“,
Višakio Rūdos Šv. vyskupo Stanislovo parapija</t>
  </si>
  <si>
    <t>AB „Via Lietuva“</t>
  </si>
  <si>
    <t>PASTABA. 1.1.11. punktas galiojo iki 2024-11-25 Nr. S-19 pakeitimo. Projektas sujungtas su projektu Nr. 1.1.21.</t>
  </si>
  <si>
    <t>PASTABA. 1.1.1. punktas galiojo iki 2024-11-25 Nr. S-19 pakeitimo.</t>
  </si>
  <si>
    <t>1.1.13. Apsaugotų būstų infrastruktūros plėtra Šakių rajone</t>
  </si>
  <si>
    <t>1.1.4. Geriamojo vandens tiekimo ir nuotekų tvarkymo paslaugų plėtra bei kokybės gerinimas Marijampolės savivaldybėje*</t>
  </si>
  <si>
    <t>2029 m. I ketv.</t>
  </si>
  <si>
    <t>R.S.2.3523 Asmenų, kurie po dalyvavimo veiklose pagerino sveikatos raštingumo kompetenciją, dalis</t>
  </si>
  <si>
    <t>Juridiniai asmenys, kurių turtas planuojamas tvarkyti ir tvarkomas projekto lėšomis</t>
  </si>
  <si>
    <t>Asmenų, kurie po dalyvavimo veiklose pagerino sveikatos raštingumo kompetenciją, dalis</t>
  </si>
  <si>
    <t>R.S.2.3523 Asmenų, kurie po dalyvavimo veiklose, pagerino sveikatos raštingumo kompetenciją, dalis, procentai</t>
  </si>
  <si>
    <t>Pareiškėjas (projekto vykdytojas) gali prisidėti prie projekto finansavimo mažesne kitų lėšų suma, nei numatyta lentelės 12 stulpelyje, jeigu ir esant mažesnei kitų lėšų sumai projektas atitinka Regioninės pažangos priemonės Nr. 12-003-03-01-23 (RE) „Padidinti ugdymo prieinamumą atskirtį patiriantiems vaikams“ finansavimo gairėse, patvirtinose Lietuvos Respublikos švietimo, mokslo ir sporto ministro 2022 m. rugsėjo 30 d. įsakymu Nr. V-1542 „Dėl Regioninės pažangos priemonės Nr. 12-003-03-01-23 (RE) „Padidinti ugdymo prieinamumą atskirtį patiriantiems vaikams“ finansavimo gairių patvirtinimo“ ir Regioninės pažangos priemonės Nr. 12-003-03-02-17 (RE) „Plėtoti įvairialypį švietimą vykdant visos dienos mokyklų veiklą“ finansavimo gairėse, patvirtintose Lietuvos Respublikos švietimo, mokslo ir sporto ministro 2022 m. spalio 13 d. įsakymu Nr. V-1637 „Dėl Regioninės pažangos priemonės Nr. 12-003-03-02-17 (RE) „Plėtoti įvairialypį švietimą vykdant visos dienos mokyklų veiklą“ finansavimo gairių patvirtinimo“, nustatytus reikalavimus dėl didžiausios galimos projekto išlaidų finansuojamosios dalies.</t>
  </si>
  <si>
    <t>Projektas, kurį numatoma finansuoti ir įgyvendinti pagal šią pažangos priemonę, turi atitikti:
1) Regioninės pažangos priemonės Nr. 10-001-05-03-07 (RE) „Gerinti eismo saugą vietinės reikšmės keliuose ir gatvėse“ finansavimo gairių, patvirtintų Lietuvos Respublikos susisiekimo ministro 2023 m. sausio 30 d. įsakymu Nr. 3-37 „Dėl 2022–2030 metų plėtros programos valdytojos Lietuvos Respublikos susisiekimo ministerijos susisiekimo plėtros programos regioninės pažangos priemonės Nr. 10-001-05-03-07 (RE) „Gerinti eismo saugą vietinės reikšmės keliuose ir gatvėse“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</si>
  <si>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10-001-05-03-07 (RE) „Gerinti eismo saugą vietinės reikšmės keliuose ir gatvėse“ finansavimo gairėse, patvirtintose Lietuvos Respublikos susisiekimo ministro 2023 m. sausio 30 d. įsakymu Nr. 3-37 „Dėl 2022–2030 metų plėtros programos valdytojos Lietuvos Respublikos susisiekimo ministerijos susisiekimo plėtros programos regioninės pažangos priemonės Nr. 10-001-05-03-07 (RE) „Gerinti eismo saugą vietinės reikšmės keliuose ir gatvėse“ finansavimo gairių patvirtinimo“, nustatytus reikalavimus dėl didžiausios galimos projekto išlaidų finansuojamosios dalies.</t>
  </si>
  <si>
    <t>Pastaba.</t>
  </si>
  <si>
    <t>Pareiškėjas (projekto vykdytojas) gali prisidėti prie projekto finansavimo mažesne kitų lėšų suma, nei numatyta lentelės 12 stulpelyje, jeigu ir esant mažesnei kitų lėšų sumai projektas atitinka Regioninės pažangos priemonės Nr. Nr. 11-001-02-10-03 (RE) „Gerinti kokybiškų visuomenės sveikatos paslaugų prieinamumą regionuose“ finansavimo gairėse, patvirtintose Lietuvos Respublikos sveikatos apsaugos ministro 2023 m. gegužės 30 d. įsakymu Nr. V-627 „Dėl regioninės pažangos priemonės Nr. 11-001-02-10-03 (RE) „Gerinti kokybiškų visuomenės sveikatos paslaugų prieinamumą regionuose“ finansavimo gairių patvirtinimo“, nustatytus reikalavimus dėl didžiausios galimos projekto išlaidų finansuojamosios dalies.</t>
  </si>
  <si>
    <t>Projektai, kuriuos numatoma finansuoti ir įgyvendinti pagal šią pažangos priemonę, turi atitikti:
1) Regioninės pažangos priemonės Nr. 09-003-02-02-11 (RE) „Sumažinti pažeidžiamų visuomenės grupių gerovės teritorinius skirtumus“ finansavimo gairių, patvirtintų Lietuvos Respublikos socialinės apsaugos ir darbo ministro 2023 m. birželio 30 d. įsakymu Nr. A1-439 „Dėl Regioninės pažangos priemonės Nr. 09-003-02-02-11 (RE) „Sumažinti pažeidžiamų visuomenės grupių gerovės teritorinius skirtumus“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</si>
  <si>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09-003-02-02-11 (RE) „Sumažinti pažeidžiamų visuomenės grupių gerovės teritorinius skirtumus“ finansavimo gairėse, patvirtintose Lietuvos Respublikos socialinės apsaugos ir darbo ministro 2023 m. birželio 30 d. įsakymu Nr. A1-439 „Dėl Regioninės pažangos priemonės Nr. 09-003-02-02-11 (RE) „Sumažinti pažeidžiamų visuomenės grupių gerovės teritorinius skirtumus“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</si>
  <si>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10-001-06-01-03 (RE) „Skatinti darnų judumą miestuose“ finansavimo gairėse, patvirtintose Lietuvos Respublikos susisiekimo ministro 2023 m. balandžio 14 d. įsakymu Nr. 3-192 „Dėl 2022–2030 metų plėtros programos valdytojos Lietuvos Respublikos susisiekimo ministerijos susisiekimo plėtros programos regioninės pažangos priemonės Nr. 10-001-06-01-03 (RE) „Skatinti darnų judumą miestuose“ finansavimo gairių patvirtinimo“, nustatytus reikalavimus dėl didžiausios galimos projekto išlaidų finansuojamosios dalies.</t>
  </si>
  <si>
    <t>Projektai, kuriuos numatoma finansuoti ir įgyvendinti pagal šią pažangos priemonę, turi atitikti:
1) Regioninės pažangos priemonės Nr. 02-001-06-07-02 (RE) „Didinti geriamojo vandens tiekimo ir nuotekų tvarkymo paslaugų prieinamumą“ finansavimo gairių, patvirtintų Lietuvos Respublikos aplinkos ministro 2023 m. liepos 21 d. įsakymu Nr. D1-243 „Dėl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gairių patvirtinimo“,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</si>
  <si>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02-001-06-07-02 (RE) „Didinti geriamojo vandens tiekimo ir nuotekų tvarkymo paslaugų prieinamumą“ finansavimo gairėse, patvirtintose Lietuvos Respublikos aplinkos ministro 2023 m. liepos 21 d. įsakymu Nr. D1-243 „Dėl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</si>
  <si>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02-001-06-10-01(RE) „Skatinti rūšiuojamąjį atliekų surinkimą“ finansavimo gairėse, patvirtintose Lietuvos Respublikos aplinkos ministro 2023 m. rugsėjo 22 d. įsakymu Nr. D1-323 „Dėl regioninės pažangos priemonės Nr. 02-001-06-10-01(RE) „Skatinti rūšiuojamąjį atliekų surinkimą“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</si>
  <si>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01-004-07-01-01 (RE) „Paskatinti regionų, funkcinių zonų, savivaldybių ir miestų ekonominį augimą pasitelkiant jų turimus išteklius“ finansavimo gairėse, patvirtintose Lietuvos Respublikos vidaus reikalų ministro 2023 m. balandžio 4 d. įsakymu Nr. 1V-188 „Dėl Regioninės pažangos priemonės 01-004-07-01-01 (RE) „Paskatinti regionų, funkcinių zonų, savivaldybių ir miestų ekonominį augimą pasitelkiant jų turimus išteklius“ finansavimo gairių patvirtinimo“ ir Regioninės pažangos priemonės Nr. 01-004-07-02-01 (RE) „Pagerinti viešųjų paslaugų prieinamumą, darbo vietų pasiekiamumą ir tam reikalingų išteklių naudojimo efektyvumą“ finansavimo gairėse, patvirtintose Lietuvos Respublikos vidaus reikalų ministro 2023 m. balandžio 7 d. įsakymu Nr. 1V-199 „Dėl Regioninės pažangos priemonės 01-004-07-02-01 (RE) „Pagerinti viešųjų paslaugų prieinamumą, darbo vietų pasiekiamumą ir tam reikalingų išteklių naudojimo efektyvumą“ finansavimo gairių patvirtinimo“, nustatytus reikalavimus dėl didžiausios galimos projekto išlaidų finansuojamosios dalies.</t>
  </si>
  <si>
    <t>1 pastaba.</t>
  </si>
  <si>
    <t>2 pastaba.</t>
  </si>
  <si>
    <t>Administruojančioji institucija gali RPPl pažangos priemonės veiklai, poveiklei, projektui skirti didesnę valstybės biudžeto lėšų sumą iš ES fondų lėšų netinkamam finansuoti pridėtinės vertės mokesčiui apmokėti, nei numatyta 9 stulpelyje, kai tai reikalinga Projektų administravimo ir finansavimo taisyklių, patvirtintų Lietuvos Respublikos finansų ministro 2022 m. birželio 22 d. įsakymu Nr. 1K-237 ,,Dėl 2021–2027 metų Europos Sąjungos fondų investicijų programos ir Ekonomikos gaivinimo ir atsparumo didinimo plano „Naujos kartos Lietuva“  įgyvendinimo”, 314 punkto nuostatoms įgyvendinti.</t>
  </si>
  <si>
    <t>Pareiškėjas (projekto vykdytojas) gali prisidėti prie projekto finansavimo mažesne kitų lėšų suma, nei numatyta lentelės 12 stulpelyje, jeigu ir esant mažesnei kitų lėšų sumai projektas atitinka Regioninės pažangos priemonės Nr. 02-001-06-11-02 (RE) „Stiprinti savivaldybių aplinkos oro monitoringą“ finansavimo gairėse, patvirtintose Lietuvos Respublikos aplinkos ministro 2023 m. rugpjūčio 4 d. įsakymu Nr. D1-272 „Dėl Regioninės pažangos priemonės Nr. 02-001-06-11-02 (RE) „Stiprinti savivaldybių aplinkos oro monitoringą“ finansavimo gairių patvirtinimo“, nustatytus reikalavimus dėl didžiausios galimos projekto išlaidų finansuojamosios dalies.</t>
  </si>
  <si>
    <t>Pareiškėjas (projekto vykdytojas) gali prisidėti prie projekto finansavimo mažesne kitų lėšų suma, nei numatyta lentelės 12 stulpelyje, jeigu ir esant mažesnei kitų lėšų sumai projektas atitinka Regioninės pažangos priemonės Nr. 11-002-02-11-02 (RE) „Užtikrinti ilgalaikės priežiūros paslaugų plėtrą“ finansavimo gairėse, patvirtintose Lietuvos Respublikos sveikatos apsaugos ministro 2023 m. lapkričio 6 d. įsakymu Nr. V-1145 „Dėl Regioninės pažangos priemonės Nr. 11-002-02-11-02 (RE) „Užtikrinti ilgalaikės priežiūros paslaugų plėtrą“ finansavimo gairių patvirtinimo“, nustatytus reikalavimus dėl didžiausios galimos projekto išlaidų finansuojamosios dalies.</t>
  </si>
  <si>
    <r>
      <t xml:space="preserve">Projektai, kuriuos numatoma finansuoti ir įgyvendinti pagal šią pažangos priemonę, turi atitikti:
1) Regioninės pažangos priemonės Nr. 02-001-06-08-02(RE) „Plėtoti žaliąją infrastruktūrą urbanizuotoje aplinkoje“ finansavimo gairių, </t>
    </r>
    <r>
      <rPr>
        <sz val="11"/>
        <color theme="1"/>
        <rFont val="Times New Roman"/>
        <family val="1"/>
        <charset val="186"/>
      </rPr>
      <t>patvirtintų Lietuvos Respublikos aplinkos ministro 2023 m. lapkričio 3 d. įsakymu Nr. D1-361 „Dėl regioninės pažangos priemonės 02-001-06-08-02 (RE) „Plėtoti žaliąją infrastruktūrą urbanizuotoje aplinkoje“ finansavimo gairių patvirtinimo“</t>
    </r>
    <r>
      <rPr>
        <sz val="11"/>
        <color theme="1"/>
        <rFont val="Times New Roman"/>
        <family val="1"/>
      </rPr>
      <t>, reikalavimus;
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r>
  </si>
  <si>
    <t>Pareiškėjas (projekto vykdytojas) gali prisidėti prie projekto finansavimo mažesne kitų lėšų suma, nei numatyta lentelės 12 stulpelyje, jeigu ir esant mažesnei kitų lėšų sumai projektas atitinka  Regioninės pažangos priemonės Nr. 02-001-06-08-02(RE) „Plėtoti žaliąją infrastruktūrą urbanizuotoje aplinkoje“ finansavimo gairėse, patvirtintose Lietuvos Respublikos aplinkos ministro 2023 m. lapkričio 3 d. įsakymu Nr. D1-361 „Dėl regioninės pažangos priemonės 02-001-06-08-02 (RE) „Plėtoti žaliąją infrastruktūrą urbanizuotoje aplinkoje“ finansavimo gairių patvirtinimo“, nustatytus reikalavimus dėl didžiausios galimos projekto išlaidų finansuojamosios dalies.</t>
  </si>
  <si>
    <t>* – 12 skiltyje „Iš jų kitos lėšos, ne mažiau kaip“ lėšos išskaidytos į savivaldybės biudžeto ir privačias lėšas</t>
  </si>
  <si>
    <t>1.1.6. Ilgalaikės priežiūros paslaugų plėtra VšĮ Vilkaviškio ligoninėje</t>
  </si>
  <si>
    <t>1.1.1. Stacionarinių slaugos paslaugų žmonėms plėtojimas ir ilgalaikės priežiūros paslaugų diegimas Kazlų Rūdos savivaldybėje</t>
  </si>
  <si>
    <t>2.1.2. Stacionarinių slaugos paslaugų žmonėms plėtojimas ir ilgalaikės priežiūros paslaugų diegimas Kazlų Rūdos savivaldybėje</t>
  </si>
  <si>
    <t>2.1.4. Ilgalaikės priežiūros paslaugų plėtra VšĮ Vilkaviškio ligoninėje</t>
  </si>
  <si>
    <t>PASTABA. 2.1.1. punktas galiojo iki 2025-08-04 Nr. S-10 pakeitimo.</t>
  </si>
  <si>
    <t>PASTABA. 2.1.2. punktas galiojo iki 2025-08-04 Nr. S-10 pakeitimo.</t>
  </si>
  <si>
    <t>PASTABA. 2.1.4. punktas galiojo iki 2025-08-04 Nr. S-10 pakeitimo.</t>
  </si>
  <si>
    <t>1.1.10. Dviračių ir pėsčiųjų tako tarp Geležinkelio ir Marių gatvių įrengimas, skatinant bevariklio transporto integraciją</t>
  </si>
  <si>
    <t>Pagerinti sąlygas investicijoms ir skatinti ekonominį aktyvumą bei didinti regiono atsparumą</t>
  </si>
  <si>
    <t xml:space="preserve">PASTABA. 1.1.9. punktas galiojo iki 2026-03-19 Nr. S-6 pakeitimo. </t>
  </si>
  <si>
    <t xml:space="preserve">PASTABA. 1.1.15. punktas galiojo iki 2026-03-19 Nr. S-6 pakeitimo. </t>
  </si>
  <si>
    <t>Viešųjų geriamojo vandens tiekėjų vandenviečių, kuriose įgyvendintos apsaugos priemonės, dalis</t>
  </si>
  <si>
    <t>0
(2024)</t>
  </si>
  <si>
    <t>Projekto veiklų atitiktis patvirtintiems Nacionaliniam saugumui užtikrinti svarbių įmonių saugumo planams, parengtiems vadovaujantis Lietuvos Respublikos nacionaliniam saugumui užtikrinti svarbių objektų apsaugos įstatymo 15 straipsnio 2 dalimi</t>
  </si>
  <si>
    <t>Gyventojų, teigiamai vertinančių įstaigų pasirengimą ekstremalioms situacijoms, dalis</t>
  </si>
  <si>
    <t>39
(2024)</t>
  </si>
  <si>
    <t>Gyventojų, kuriems užtikrinta vieta 2 ar aukštesnio lygio priedangose, dalis</t>
  </si>
  <si>
    <t>5,9
(2025)</t>
  </si>
  <si>
    <t>2.3.</t>
  </si>
  <si>
    <t>Gerinti pasirengimą krizėms ir didinti bazinės infrastruktūros saugumą</t>
  </si>
  <si>
    <t>LT024-02-03</t>
  </si>
  <si>
    <t>0 
(2026)</t>
  </si>
  <si>
    <t>R.B.2.2096 Gyventojai, galintys pasinaudoti apsaugos nuo su klimatu nesusijusios gamtinio pavojaus rizikos ir nuo su žmogaus veikla susijusios rizikos priemonėmis (asmenys)</t>
  </si>
  <si>
    <t>Geriamojo vandens tiekimo infrastruktūros saugumo didinimas Marijampolės regione</t>
  </si>
  <si>
    <t>LT024-02-03-01</t>
  </si>
  <si>
    <t xml:space="preserve">Civilinės parengties stiprinimas Marijampolės regione </t>
  </si>
  <si>
    <t>LT024-02-03-02</t>
  </si>
  <si>
    <t>XIII SKIRSNIS</t>
  </si>
  <si>
    <t xml:space="preserve">R.S.2.3055 </t>
  </si>
  <si>
    <t>1. Saugumo planuose numatytų priemonių diegimas apsaugant geriamojo vandens tiekimo infrastruktūrą</t>
  </si>
  <si>
    <t xml:space="preserve">Lygių galimybių </t>
  </si>
  <si>
    <t>P.S.2.1045 Įdiegtos vandenviečių, viešųjų geriamojo vandens tiekėjų, nuotekų tvarkytojų valdymo centrų apsaugos priemonės, skaičius</t>
  </si>
  <si>
    <t>1 veikla „Saugumo planuose numatytų priemonių diegimas apsaugant geriamojo vandens tiekimo infrastruktūrą“.</t>
  </si>
  <si>
    <t>XIV SKIRSNIS</t>
  </si>
  <si>
    <t>Nr. LT024-02-03-02 „Civilinės parengties stiprinimas Marijampolės regione“</t>
  </si>
  <si>
    <t xml:space="preserve">R.B.2.2096 </t>
  </si>
  <si>
    <t>Gyventojai, galintys pasinaudoti apsaugos nuo su klimatu nesusijusios gamtinio pavojaus rizikos ir nuo su žmogaus veikla susijusios rizikos priemonėmis (asmenys)</t>
  </si>
  <si>
    <t>1. Civilinės saugos infrastruktūros įrengimas ir modernizavimas</t>
  </si>
  <si>
    <t>R.B.2.2096 Gyventojai, galintys pasinaudoti apsaugos nuo su klimatu nesusijusios gamtinio pavojaus rizikos ir nuo su žmogaus veikla susijusios rizikos priemonėmis, asmenys</t>
  </si>
  <si>
    <t>P.S.2.1048 Naujos arba modernizuotos priedangos, skaičius</t>
  </si>
  <si>
    <t>P.B.2.0029 Pastatytų arba renovuotų daugiafunkcių priedangų talpumas, asmenys</t>
  </si>
  <si>
    <t>P.S.2.1049 Modernizuoti savivaldybių ekstremaliųjų situacijų operacijų centrai, skaičius</t>
  </si>
  <si>
    <t>1 veikla „Civilinės saugos infrastruktūros įrengimas ir modernizavimas“.</t>
  </si>
  <si>
    <t>1.1.1. Stiprinti civilinę parengtį Kalvarijos savivaldybėje</t>
  </si>
  <si>
    <t>Kalvarijos savivaldybės kultūros centras</t>
  </si>
  <si>
    <t>1.1.2. Civilinės parengties stiprinimas Kazlų Rūdos savivaldybėje</t>
  </si>
  <si>
    <t>2030 m. III ketv.</t>
  </si>
  <si>
    <t xml:space="preserve">1.1.3. Civilinės saugos priedangos įrengimas Šakių rajono savivaldybėje </t>
  </si>
  <si>
    <t>1.1.4. Civilinės parengties stipinimas Vilkaviškio rajono savivaldybėje</t>
  </si>
  <si>
    <t>1. Projektai, kuriuos numatoma finansuoti ir įgyvendinti pagal šią pažangos priemonę, turi atitikti:
1.1. Regioninės pažangos priemonės Nr. 01-004-10-04-01 (RE) ,,Stiprinti civilinę parengtį“ finansavimo gairių, patvirtintų Lietuvos Respublikos vidaus reikalų ministro 2026 m. birželio 2 d. įsakymu Nr. 1V-408 „Dėl Regioninės pažangos priemonės 01-004-10-04-01 (RE) „Stiprinti civilinę parengtį“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</si>
  <si>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Pareiškėjas (projekto vykdytojas) gali prisidėti prie projekto finansavimo mažesne kitų lėšų suma, nei numatyta lentelės 12 stulpelyje, jeigu ir esant mažesnei kitų lėšų sumai projektas atitinka Regioninės pažangos priemonės Nr. 01-004-10-04-01 (RE) ,,Stiprinti civilinę parengtį“ finansavimo gairėse, patvirtintose Lietuvos Respublikos vidaus reikalų ministro 2026 m. birželio 2 d. įsakymu Nr. 1V-408 „Dėl Regioninės pažangos priemonės 01-004-10-04-01 (RE) „Stiprinti civilinę parengtį“ finansavimo gairių patvirtinimo“, nustatytus reikalavimus dėl didžiausios galimos projekto išlaidų finansuojamosios dalies.</t>
  </si>
  <si>
    <t>(2030)</t>
  </si>
  <si>
    <t>(2026)</t>
  </si>
  <si>
    <t>1.1.1. Geriamojo vandens tiekimo infrastruktūros saugumo didinimas Kalvarijos savivaldybėje</t>
  </si>
  <si>
    <t>UAB „Kalvarijos komunalininkas“</t>
  </si>
  <si>
    <t>1.1.5. Geriamojo vandens tiekimo infrastruktūros saugumo didinimas Vilkaviškio rajono savivaldybėje</t>
  </si>
  <si>
    <t>Pareiškėjas (projekto vykdytojas) gali prisidėti prie projekto finansavimo mažesne kitų lėšų suma, nei numatyta lentelės 12 stulpelyje, jeigu ir esant mažesnei kitų lėšų sumai projektas atitinka Regioninės pažangos priemonės Nr. 02-001-06-07-03 (RE) „Didinti geriamojo vandens tiekimo infrastruktūros saugumą“ finansavimo gairėse, patvirtintose Lietuvos Respublikos aplinkos ministro 2026 m. birželio 18 d. įsakymu Nr. D1-111 „Dėl 2022–2030 metų plėtros programos valdytojos Lietuvos Respublikos aplinkos ministerijos aplinkos apsaugos ir klimato kaitos valdymo plėtros programos regioninės pažangos priemonės Nr. 02-001-06-07-03 (RE) „Didinti geriamojo vandens tiekimo infrastruktūros saugumą“ finansavimo gairių patvirtinimo“, nustatytus reikalavimus dėl didžiausios galimos projekto išlaidų finansuojamosios dalies.</t>
  </si>
  <si>
    <t>Vilkaviškio vaikų lopšelis–darželis „Eglutė“</t>
  </si>
  <si>
    <t xml:space="preserve">1.1.2. Kazlų Rūdos miesto ir Plutiškių vandenviečių infrastruktūros saugumo didinimas </t>
  </si>
  <si>
    <t>1.1.3. Didinti geriamojo vandens tiekimo infrastruktūros saugumą Marijampolės savivaldybėje</t>
  </si>
  <si>
    <t>Nr. LT024-02-03-01 „Geriamojo vandens tiekimo infrastruktūros saugumo didinimas Marijampolės regione“</t>
  </si>
  <si>
    <t>9.</t>
  </si>
  <si>
    <t>10.</t>
  </si>
  <si>
    <t>11.</t>
  </si>
  <si>
    <t>12.</t>
  </si>
  <si>
    <t>13.</t>
  </si>
  <si>
    <t>14.</t>
  </si>
  <si>
    <t>PASTABA. 2.1.12. punktas galiojo iki 2026-              Nr. S-     pakeitimo.</t>
  </si>
  <si>
    <t>Pakeitimo projektas</t>
  </si>
  <si>
    <t>PATVIRTINTA
Marijampolės regiono plėtros tarybos
2023 m. vasario 9 d. sprendimu Nr. S-1
(Marijampolės regiono plėtros tarybos
2026 m.                 d. sprendimo Nr. S-     redakcija)</t>
  </si>
  <si>
    <t>1. Projektai, kuriuos numatoma finansuoti ir įgyvendinti pagal šią pažangos priemonę, turi atitikti:
1.1. Regioninės pažangos priemonės Nr. 02-001-06-07-03 (RE) „Didinti geriamojo vandens tiekimo infrastruktūros saugumą“ finansavimo gairių, patvirtintų Lietuvos Respublikos aplinkos ministro2026 m. birželio 18 d. įsakymu Nr. D1-111 „Dėl 2022–2030 metų plėtros programos valdytojos Lietuvos Respublikos aplinkos ministerijos aplinkos apsaugos ir klimato kaitos valdymo plėtros programos regioninės pažangos priemonės Nr. 02-001-06-07-03 (RE) „Didinti geriamojo vandens tiekimo infrastruktūros saugumą“ finansavimo gairių patvirtinimo“, reikalavimus;
1.2. 2021–2027 metų Europos Sąjungos fondų investicijų programos ir Ekonomikos gaivinimo ir atsparumo didinimo plano „Naujos kartos Lietuva“ administravimo taisykles ir Projektų administravimo ir finansavimo taisykles, patvirtintas Lietuvos Respublikos finansų ministro 2022 m. birželio 22 d. įsakymu Nr. 1K-237 „Dėl 2021-2027 metų Europos Sąjungos fondų investicijų programos ir Ekonomikos gaivinimo ir atsparumo didinimo plano „Naujos kartos Lietuva“ įgyvendinimo“.</t>
  </si>
  <si>
    <t>Siektina rodiklio reikšmė (2030)</t>
  </si>
  <si>
    <t>PASTABA. 2.1.5. punktas galiojo iki 2026-              Nr. S-     pakeitimo.</t>
  </si>
  <si>
    <t>1.1.4. Vandenviečių apsaugos didinimas Šakių rajono savivaldybės teritorijoje</t>
  </si>
  <si>
    <t>0
(2025)</t>
  </si>
  <si>
    <t>11,6
(2030)</t>
  </si>
  <si>
    <t>39
(2025)</t>
  </si>
  <si>
    <t>44
(2030)</t>
  </si>
  <si>
    <t>Viešieji vandens tiekėjai ir nuotekų tvarkytojai, kurie investuoja į saugaus vandens tiekimo užtikrinimo priemones, siekdami padidinti įmonių veiklos atsparumą (skaičius)</t>
  </si>
  <si>
    <t>R.S.2.3055 Viešieji vandens tiekėjai ir nuotekų tvarkytojai, kurie investuoja į saugaus vandens tiekimo užtikrinimo priemones, siekdami padidinti įmonių veiklos atsparumą, skaičius</t>
  </si>
  <si>
    <t>R.S.2.3055 Viešieji vandens tiekėjai ir nuotekų tvarkytojai, kurie investuoja į saugaus vandens tiekimo užtikrinimo priemones, siekdami padidinti įmonių veiklos atsparumą (skaičius)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</si>
</sst>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 #,##0.00_-;_-* &quot;-&quot;??_-;_-@_-"/>
    <numFmt numFmtId="164" formatCode="0.0"/>
    <numFmt numFmtId="165" formatCode="#,##0.00000000000"/>
    <numFmt numFmtId="166" formatCode="#,##0.0"/>
    <numFmt numFmtId="167" formatCode="0.000000"/>
    <numFmt numFmtId="168" formatCode="#,##0.000"/>
    <numFmt numFmtId="169" formatCode="0.00000000000"/>
    <numFmt numFmtId="170" formatCode="#,##0.0000000000"/>
    <numFmt numFmtId="171" formatCode="0.0000000000"/>
    <numFmt numFmtId="172" formatCode="0.000000000000"/>
    <numFmt numFmtId="173" formatCode="0.0000000000000"/>
    <numFmt numFmtId="174" formatCode="#,##0.0000"/>
    <numFmt numFmtId="175" formatCode="0.000"/>
    <numFmt numFmtId="176" formatCode="#,##0.00000000000000"/>
    <numFmt numFmtId="177" formatCode="0.00000000000000"/>
    <numFmt numFmtId="178" formatCode="#,##0.0000000000000"/>
    <numFmt numFmtId="179" formatCode="_-* #,##0.00\ _L_t_-;\-* #,##0.00\ _L_t_-;_-* &quot;-&quot;??\ _L_t_-;_-@_-"/>
  </numFmts>
  <fonts count="53" x14ac:knownFonts="1">
    <font>
      <sz val="11"/>
      <color theme="1"/>
      <name val="Calibri"/>
      <family val="2"/>
      <charset val="186"/>
      <scheme val="minor"/>
    </font>
    <font>
      <b/>
      <sz val="8"/>
      <color rgb="FF000000"/>
      <name val="Times New Roman"/>
      <family val="1"/>
    </font>
    <font>
      <b/>
      <sz val="8"/>
      <color theme="1"/>
      <name val="Times New Roman"/>
      <family val="1"/>
    </font>
    <font>
      <sz val="8"/>
      <color theme="1"/>
      <name val="Times New Roman"/>
      <family val="1"/>
    </font>
    <font>
      <i/>
      <sz val="8"/>
      <color rgb="FF808080"/>
      <name val="Times New Roman"/>
      <family val="1"/>
    </font>
    <font>
      <b/>
      <sz val="8"/>
      <color rgb="FF808080"/>
      <name val="Times New Roman"/>
      <family val="1"/>
    </font>
    <font>
      <i/>
      <sz val="8"/>
      <color theme="1"/>
      <name val="Times New Roman"/>
      <family val="1"/>
    </font>
    <font>
      <b/>
      <sz val="12"/>
      <color theme="1"/>
      <name val="Times New Roman"/>
      <family val="1"/>
    </font>
    <font>
      <b/>
      <sz val="11"/>
      <color rgb="FF000000"/>
      <name val="Times New Roman"/>
      <family val="1"/>
    </font>
    <font>
      <b/>
      <sz val="11"/>
      <color theme="1"/>
      <name val="Times New Roman"/>
      <family val="1"/>
    </font>
    <font>
      <sz val="11"/>
      <color theme="1"/>
      <name val="Times New Roman"/>
      <family val="1"/>
    </font>
    <font>
      <sz val="11"/>
      <name val="Times New Roman"/>
      <family val="1"/>
    </font>
    <font>
      <b/>
      <sz val="11"/>
      <name val="Times New Roman"/>
      <family val="1"/>
    </font>
    <font>
      <i/>
      <sz val="11"/>
      <color theme="1"/>
      <name val="Times New Roman"/>
      <family val="1"/>
    </font>
    <font>
      <u/>
      <sz val="11"/>
      <color theme="10"/>
      <name val="Calibri"/>
      <family val="2"/>
      <charset val="186"/>
      <scheme val="minor"/>
    </font>
    <font>
      <sz val="11"/>
      <color rgb="FFFF0000"/>
      <name val="Calibri"/>
      <family val="2"/>
      <charset val="186"/>
      <scheme val="minor"/>
    </font>
    <font>
      <b/>
      <sz val="11"/>
      <color theme="1"/>
      <name val="Calibri"/>
      <family val="2"/>
      <scheme val="minor"/>
    </font>
    <font>
      <sz val="10"/>
      <color theme="1"/>
      <name val="Times New Roman"/>
      <family val="1"/>
    </font>
    <font>
      <sz val="11"/>
      <color rgb="FF00B050"/>
      <name val="Times New Roman"/>
      <family val="1"/>
    </font>
    <font>
      <sz val="11"/>
      <color rgb="FFFF0000"/>
      <name val="Times New Roman"/>
      <family val="1"/>
    </font>
    <font>
      <b/>
      <sz val="9"/>
      <color rgb="FF000000"/>
      <name val="Times New Roman"/>
      <family val="1"/>
      <charset val="186"/>
    </font>
    <font>
      <b/>
      <sz val="9"/>
      <color theme="1"/>
      <name val="Times New Roman"/>
      <family val="1"/>
      <charset val="186"/>
    </font>
    <font>
      <b/>
      <sz val="9"/>
      <color theme="1"/>
      <name val="Calibri"/>
      <family val="2"/>
      <charset val="186"/>
      <scheme val="minor"/>
    </font>
    <font>
      <b/>
      <sz val="9"/>
      <color theme="1"/>
      <name val="Times New Roman"/>
      <family val="1"/>
    </font>
    <font>
      <b/>
      <i/>
      <sz val="8"/>
      <color theme="1"/>
      <name val="Times New Roman"/>
      <family val="1"/>
    </font>
    <font>
      <sz val="8"/>
      <color theme="1"/>
      <name val="Times New Roman"/>
      <family val="1"/>
      <charset val="186"/>
    </font>
    <font>
      <b/>
      <sz val="8"/>
      <color theme="1"/>
      <name val="Times New Roman"/>
      <family val="1"/>
      <charset val="186"/>
    </font>
    <font>
      <i/>
      <sz val="8"/>
      <color rgb="FF0070C0"/>
      <name val="Times New Roman"/>
      <family val="1"/>
    </font>
    <font>
      <sz val="11"/>
      <color theme="1"/>
      <name val="Times New Roman"/>
      <family val="1"/>
      <charset val="186"/>
    </font>
    <font>
      <i/>
      <sz val="8"/>
      <color rgb="FF00B050"/>
      <name val="Times New Roman"/>
      <family val="1"/>
    </font>
    <font>
      <sz val="11"/>
      <color theme="0"/>
      <name val="Calibri"/>
      <family val="2"/>
      <charset val="186"/>
      <scheme val="minor"/>
    </font>
    <font>
      <vertAlign val="superscript"/>
      <sz val="11"/>
      <color theme="1"/>
      <name val="Times New Roman"/>
      <family val="1"/>
    </font>
    <font>
      <strike/>
      <sz val="11"/>
      <color theme="1"/>
      <name val="Times New Roman"/>
      <family val="1"/>
    </font>
    <font>
      <i/>
      <sz val="9"/>
      <color theme="1"/>
      <name val="Times New Roman"/>
      <family val="1"/>
    </font>
    <font>
      <u/>
      <sz val="11"/>
      <color theme="1"/>
      <name val="Calibri"/>
      <family val="2"/>
      <charset val="186"/>
      <scheme val="minor"/>
    </font>
    <font>
      <strike/>
      <sz val="11"/>
      <color theme="1"/>
      <name val="Times New Roman"/>
      <family val="1"/>
      <charset val="186"/>
    </font>
    <font>
      <b/>
      <sz val="11"/>
      <color theme="1"/>
      <name val="Times New Roman"/>
      <family val="1"/>
      <charset val="186"/>
    </font>
    <font>
      <sz val="8"/>
      <color theme="1"/>
      <name val="Calibri"/>
      <family val="2"/>
      <charset val="186"/>
      <scheme val="minor"/>
    </font>
    <font>
      <sz val="11"/>
      <color theme="1"/>
      <name val="Calibri"/>
      <family val="2"/>
      <charset val="186"/>
      <scheme val="minor"/>
    </font>
    <font>
      <b/>
      <sz val="11"/>
      <color theme="1"/>
      <name val="Calibri"/>
      <family val="2"/>
      <charset val="186"/>
      <scheme val="minor"/>
    </font>
    <font>
      <b/>
      <sz val="8"/>
      <color rgb="FFFF0000"/>
      <name val="Times New Roman"/>
      <family val="1"/>
      <charset val="186"/>
    </font>
    <font>
      <sz val="12"/>
      <color theme="1"/>
      <name val="Times New Roman"/>
      <family val="1"/>
    </font>
    <font>
      <b/>
      <sz val="8"/>
      <name val="Times New Roman"/>
      <family val="1"/>
    </font>
    <font>
      <sz val="8"/>
      <name val="Times New Roman"/>
      <family val="1"/>
    </font>
    <font>
      <i/>
      <sz val="8"/>
      <color theme="1"/>
      <name val="Times New Roman"/>
      <family val="1"/>
      <charset val="186"/>
    </font>
    <font>
      <b/>
      <sz val="11"/>
      <color rgb="FFFF0000"/>
      <name val="Times New Roman"/>
      <family val="1"/>
    </font>
    <font>
      <sz val="8"/>
      <color rgb="FFFF0000"/>
      <name val="Times New Roman"/>
      <family val="1"/>
    </font>
    <font>
      <strike/>
      <sz val="8"/>
      <color rgb="FFFF0000"/>
      <name val="Times New Roman"/>
      <family val="1"/>
    </font>
    <font>
      <b/>
      <sz val="8"/>
      <color rgb="FFFF0000"/>
      <name val="Times New Roman"/>
      <family val="1"/>
    </font>
    <font>
      <i/>
      <sz val="8"/>
      <color rgb="FFFF0000"/>
      <name val="Times New Roman"/>
      <family val="1"/>
    </font>
    <font>
      <sz val="11"/>
      <color rgb="FF000000"/>
      <name val="Times New Roman"/>
      <family val="1"/>
      <charset val="186"/>
    </font>
    <font>
      <sz val="11"/>
      <color rgb="FF00B050"/>
      <name val="Calibri"/>
      <family val="2"/>
      <charset val="186"/>
      <scheme val="minor"/>
    </font>
    <font>
      <sz val="11"/>
      <color rgb="FFFF0000"/>
      <name val="Times New Roman"/>
      <family val="1"/>
      <charset val="186"/>
    </font>
  </fonts>
  <fills count="7">
    <fill>
      <patternFill patternType="none"/>
    </fill>
    <fill>
      <patternFill patternType="gray125"/>
    </fill>
    <fill>
      <patternFill patternType="solid">
        <fgColor rgb="FFD9E2F3"/>
        <bgColor indexed="64"/>
      </patternFill>
    </fill>
    <fill>
      <patternFill patternType="solid">
        <fgColor theme="0" tint="-0.14999847407452621"/>
        <bgColor indexed="64"/>
      </patternFill>
    </fill>
    <fill>
      <patternFill patternType="solid">
        <fgColor rgb="FFDBE5F1"/>
        <bgColor indexed="64"/>
      </patternFill>
    </fill>
    <fill>
      <patternFill patternType="solid">
        <fgColor rgb="FFFFFFFF"/>
        <bgColor indexed="64"/>
      </patternFill>
    </fill>
    <fill>
      <patternFill patternType="solid">
        <fgColor rgb="FFD9D9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14" fillId="0" borderId="0" applyNumberFormat="0" applyFill="0" applyBorder="0" applyAlignment="0" applyProtection="0"/>
    <xf numFmtId="43" fontId="38" fillId="0" borderId="0" applyFont="0" applyFill="0" applyBorder="0" applyAlignment="0" applyProtection="0"/>
  </cellStyleXfs>
  <cellXfs count="522">
    <xf numFmtId="0" fontId="0" fillId="0" borderId="0" xfId="0"/>
    <xf numFmtId="0" fontId="3" fillId="0" borderId="0" xfId="0" applyFont="1"/>
    <xf numFmtId="0" fontId="5"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3" fillId="0" borderId="0" xfId="0" applyFont="1" applyAlignment="1">
      <alignment horizontal="left"/>
    </xf>
    <xf numFmtId="0" fontId="3" fillId="0" borderId="0" xfId="0" applyFont="1" applyAlignment="1">
      <alignment horizontal="center"/>
    </xf>
    <xf numFmtId="0" fontId="5" fillId="3" borderId="1" xfId="0" applyFont="1" applyFill="1" applyBorder="1" applyAlignment="1">
      <alignment horizontal="center" vertical="center" wrapText="1"/>
    </xf>
    <xf numFmtId="4" fontId="5" fillId="3" borderId="1" xfId="0" applyNumberFormat="1" applyFont="1" applyFill="1" applyBorder="1" applyAlignment="1">
      <alignment horizontal="right" vertical="center" wrapText="1"/>
    </xf>
    <xf numFmtId="4" fontId="3" fillId="0" borderId="0" xfId="0" applyNumberFormat="1" applyFont="1" applyAlignment="1">
      <alignment horizontal="right"/>
    </xf>
    <xf numFmtId="4" fontId="2" fillId="0" borderId="4" xfId="0" applyNumberFormat="1" applyFont="1" applyBorder="1" applyAlignment="1">
      <alignment horizontal="right" vertical="center" wrapText="1"/>
    </xf>
    <xf numFmtId="4" fontId="2" fillId="2" borderId="1" xfId="0" applyNumberFormat="1" applyFont="1" applyFill="1" applyBorder="1" applyAlignment="1">
      <alignment horizontal="center" vertical="center" wrapText="1"/>
    </xf>
    <xf numFmtId="0" fontId="9" fillId="4" borderId="1" xfId="0" applyFont="1" applyFill="1" applyBorder="1" applyAlignment="1">
      <alignment horizontal="center" vertical="center"/>
    </xf>
    <xf numFmtId="0" fontId="10" fillId="0" borderId="1" xfId="0" applyFont="1" applyBorder="1" applyAlignment="1">
      <alignment horizontal="center" vertical="top"/>
    </xf>
    <xf numFmtId="0" fontId="9" fillId="0" borderId="0" xfId="0" applyFont="1" applyAlignment="1">
      <alignment horizontal="left"/>
    </xf>
    <xf numFmtId="0" fontId="9" fillId="4" borderId="1" xfId="0" applyFont="1" applyFill="1" applyBorder="1" applyAlignment="1">
      <alignment horizontal="center"/>
    </xf>
    <xf numFmtId="0" fontId="9" fillId="0" borderId="1" xfId="0" applyFont="1" applyBorder="1" applyAlignment="1">
      <alignment vertical="center" wrapText="1"/>
    </xf>
    <xf numFmtId="0" fontId="13" fillId="0" borderId="1" xfId="0" applyFont="1" applyBorder="1" applyAlignment="1">
      <alignment horizontal="justify" vertical="center" wrapText="1"/>
    </xf>
    <xf numFmtId="0" fontId="7" fillId="0" borderId="0" xfId="0" applyFont="1"/>
    <xf numFmtId="0" fontId="10" fillId="0" borderId="0" xfId="0" applyFont="1"/>
    <xf numFmtId="0" fontId="10" fillId="0" borderId="0" xfId="0" applyFont="1" applyAlignment="1">
      <alignment horizontal="center"/>
    </xf>
    <xf numFmtId="0" fontId="9" fillId="0" borderId="0" xfId="0" applyFont="1" applyAlignment="1">
      <alignment vertical="center"/>
    </xf>
    <xf numFmtId="0" fontId="9" fillId="0" borderId="0" xfId="0" applyFont="1"/>
    <xf numFmtId="0" fontId="10" fillId="0" borderId="1" xfId="0" applyFont="1" applyBorder="1" applyAlignment="1">
      <alignment horizontal="left"/>
    </xf>
    <xf numFmtId="0" fontId="10" fillId="0" borderId="0" xfId="0" applyFont="1" applyAlignment="1">
      <alignment horizontal="right" vertical="top"/>
    </xf>
    <xf numFmtId="0" fontId="3" fillId="0" borderId="0" xfId="0" applyFont="1" applyAlignment="1">
      <alignment horizontal="right" vertical="top"/>
    </xf>
    <xf numFmtId="2" fontId="0" fillId="0" borderId="0" xfId="0" applyNumberFormat="1"/>
    <xf numFmtId="2" fontId="10" fillId="0" borderId="0" xfId="0" applyNumberFormat="1" applyFont="1"/>
    <xf numFmtId="2" fontId="15" fillId="0" borderId="0" xfId="0" applyNumberFormat="1" applyFont="1"/>
    <xf numFmtId="164" fontId="0" fillId="0" borderId="0" xfId="0" applyNumberFormat="1"/>
    <xf numFmtId="0" fontId="16" fillId="0" borderId="0" xfId="0" applyFont="1"/>
    <xf numFmtId="164" fontId="16" fillId="0" borderId="0" xfId="0" applyNumberFormat="1" applyFont="1"/>
    <xf numFmtId="0" fontId="10" fillId="0" borderId="1" xfId="0" applyFont="1" applyBorder="1" applyAlignment="1">
      <alignment horizontal="center" vertical="center" wrapText="1"/>
    </xf>
    <xf numFmtId="3" fontId="0" fillId="0" borderId="0" xfId="0" applyNumberFormat="1"/>
    <xf numFmtId="0" fontId="10" fillId="0" borderId="1" xfId="0" applyFont="1" applyBorder="1" applyAlignment="1">
      <alignment vertical="center" wrapText="1"/>
    </xf>
    <xf numFmtId="0" fontId="10" fillId="6" borderId="1" xfId="0" applyFont="1" applyFill="1" applyBorder="1" applyAlignment="1">
      <alignment vertical="center" wrapText="1"/>
    </xf>
    <xf numFmtId="0" fontId="13" fillId="3" borderId="1" xfId="0" applyFont="1" applyFill="1" applyBorder="1" applyAlignment="1">
      <alignment vertical="center" wrapText="1"/>
    </xf>
    <xf numFmtId="0" fontId="10" fillId="5" borderId="1" xfId="0" applyFont="1" applyFill="1" applyBorder="1" applyAlignment="1">
      <alignment vertical="center" wrapText="1"/>
    </xf>
    <xf numFmtId="0" fontId="10" fillId="3" borderId="1" xfId="0" applyFont="1" applyFill="1" applyBorder="1" applyAlignment="1">
      <alignment vertical="center" wrapText="1"/>
    </xf>
    <xf numFmtId="0" fontId="3"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3" fontId="2" fillId="0" borderId="1" xfId="0" applyNumberFormat="1" applyFont="1" applyBorder="1" applyAlignment="1">
      <alignment horizontal="center" vertical="center" wrapText="1"/>
    </xf>
    <xf numFmtId="0" fontId="3" fillId="3" borderId="1" xfId="0" applyFont="1" applyFill="1" applyBorder="1" applyAlignment="1">
      <alignment vertical="center" wrapText="1"/>
    </xf>
    <xf numFmtId="0" fontId="2" fillId="3" borderId="1" xfId="0" applyFont="1" applyFill="1" applyBorder="1" applyAlignment="1">
      <alignment horizontal="justify" vertical="center" wrapText="1"/>
    </xf>
    <xf numFmtId="0" fontId="2" fillId="0" borderId="1" xfId="0" applyFont="1" applyBorder="1" applyAlignment="1">
      <alignment vertical="center" wrapText="1"/>
    </xf>
    <xf numFmtId="0" fontId="20" fillId="4" borderId="1" xfId="0" applyFont="1" applyFill="1" applyBorder="1" applyAlignment="1">
      <alignment horizontal="center" vertical="center" wrapText="1"/>
    </xf>
    <xf numFmtId="0" fontId="21" fillId="4" borderId="1" xfId="0" applyFont="1" applyFill="1" applyBorder="1" applyAlignment="1">
      <alignment horizontal="center" vertical="center"/>
    </xf>
    <xf numFmtId="0" fontId="22" fillId="0" borderId="0" xfId="0" applyFont="1"/>
    <xf numFmtId="2" fontId="22" fillId="0" borderId="0" xfId="0" applyNumberFormat="1" applyFont="1"/>
    <xf numFmtId="0" fontId="20" fillId="2" borderId="2" xfId="0" applyFont="1" applyFill="1" applyBorder="1" applyAlignment="1">
      <alignment horizontal="center" vertical="center" wrapText="1"/>
    </xf>
    <xf numFmtId="3" fontId="20" fillId="2" borderId="2" xfId="0" applyNumberFormat="1" applyFont="1" applyFill="1" applyBorder="1" applyAlignment="1">
      <alignment horizontal="center" vertical="center" wrapText="1"/>
    </xf>
    <xf numFmtId="0" fontId="23" fillId="4" borderId="1" xfId="0" applyFont="1" applyFill="1" applyBorder="1" applyAlignment="1">
      <alignment horizontal="center" vertical="center" wrapText="1"/>
    </xf>
    <xf numFmtId="0" fontId="23" fillId="0" borderId="0" xfId="0" applyFont="1"/>
    <xf numFmtId="0" fontId="18" fillId="0" borderId="0" xfId="0" applyFont="1" applyAlignment="1">
      <alignment horizontal="left" vertical="top"/>
    </xf>
    <xf numFmtId="4" fontId="18" fillId="0" borderId="0" xfId="0" applyNumberFormat="1" applyFont="1" applyAlignment="1">
      <alignment horizontal="left" vertical="top" wrapText="1"/>
    </xf>
    <xf numFmtId="0" fontId="19" fillId="0" borderId="0" xfId="0" applyFont="1"/>
    <xf numFmtId="0" fontId="21" fillId="4" borderId="1" xfId="0" applyFont="1" applyFill="1" applyBorder="1" applyAlignment="1">
      <alignment horizontal="center"/>
    </xf>
    <xf numFmtId="3" fontId="23" fillId="2" borderId="2"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wrapText="1"/>
    </xf>
    <xf numFmtId="4" fontId="10" fillId="0" borderId="0" xfId="0" applyNumberFormat="1" applyFont="1" applyAlignment="1">
      <alignment horizontal="left" vertical="top" wrapText="1"/>
    </xf>
    <xf numFmtId="4" fontId="24" fillId="3" borderId="1" xfId="0" applyNumberFormat="1" applyFont="1" applyFill="1" applyBorder="1" applyAlignment="1">
      <alignment horizontal="right" vertical="center" wrapText="1"/>
    </xf>
    <xf numFmtId="4" fontId="19" fillId="0" borderId="0" xfId="0" applyNumberFormat="1" applyFont="1" applyAlignment="1">
      <alignment horizontal="center"/>
    </xf>
    <xf numFmtId="0" fontId="10" fillId="0" borderId="1" xfId="0" applyFont="1" applyBorder="1" applyAlignment="1">
      <alignment horizontal="center" vertical="top" wrapText="1"/>
    </xf>
    <xf numFmtId="1" fontId="21" fillId="4" borderId="1" xfId="0" applyNumberFormat="1" applyFont="1" applyFill="1" applyBorder="1" applyAlignment="1">
      <alignment horizontal="center"/>
    </xf>
    <xf numFmtId="1" fontId="22" fillId="0" borderId="0" xfId="0" applyNumberFormat="1" applyFont="1"/>
    <xf numFmtId="0" fontId="10" fillId="0" borderId="0" xfId="0" applyFont="1" applyAlignment="1">
      <alignment horizontal="left" vertical="top"/>
    </xf>
    <xf numFmtId="4" fontId="2" fillId="3" borderId="1" xfId="0" applyNumberFormat="1" applyFont="1" applyFill="1" applyBorder="1" applyAlignment="1">
      <alignment horizontal="center" vertical="center" wrapText="1"/>
    </xf>
    <xf numFmtId="4" fontId="24" fillId="3" borderId="1" xfId="0" applyNumberFormat="1" applyFont="1" applyFill="1" applyBorder="1" applyAlignment="1">
      <alignment horizontal="center" vertical="center" wrapText="1"/>
    </xf>
    <xf numFmtId="0" fontId="21" fillId="4" borderId="1" xfId="0" applyFont="1" applyFill="1" applyBorder="1" applyAlignment="1">
      <alignment horizontal="center" vertical="center" wrapText="1"/>
    </xf>
    <xf numFmtId="4" fontId="10" fillId="0" borderId="0" xfId="0" applyNumberFormat="1" applyFont="1" applyAlignment="1">
      <alignment horizontal="center"/>
    </xf>
    <xf numFmtId="0" fontId="21" fillId="2" borderId="2" xfId="0" applyFont="1" applyFill="1" applyBorder="1" applyAlignment="1">
      <alignment horizontal="center" vertical="center" wrapText="1"/>
    </xf>
    <xf numFmtId="3" fontId="21" fillId="2" borderId="2"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6" fillId="3" borderId="1" xfId="0" applyFont="1" applyFill="1" applyBorder="1" applyAlignment="1">
      <alignment horizontal="justify" vertical="center" wrapText="1"/>
    </xf>
    <xf numFmtId="0" fontId="10" fillId="0" borderId="2" xfId="0" applyFont="1" applyBorder="1" applyAlignment="1">
      <alignment horizontal="center" wrapText="1"/>
    </xf>
    <xf numFmtId="3" fontId="10" fillId="0" borderId="2" xfId="0" applyNumberFormat="1" applyFont="1" applyBorder="1" applyAlignment="1">
      <alignment horizontal="center" wrapText="1"/>
    </xf>
    <xf numFmtId="0" fontId="9" fillId="4" borderId="1" xfId="0" applyFont="1" applyFill="1" applyBorder="1" applyAlignment="1">
      <alignment horizontal="center" vertical="center" wrapText="1"/>
    </xf>
    <xf numFmtId="49" fontId="10" fillId="0" borderId="4" xfId="0" applyNumberFormat="1" applyFont="1" applyBorder="1" applyAlignment="1">
      <alignment horizontal="center" vertical="top" wrapText="1"/>
    </xf>
    <xf numFmtId="3" fontId="9" fillId="0" borderId="1" xfId="0" applyNumberFormat="1" applyFont="1" applyBorder="1" applyAlignment="1">
      <alignment horizontal="center" vertical="center" wrapText="1"/>
    </xf>
    <xf numFmtId="165" fontId="3" fillId="0" borderId="0" xfId="0" applyNumberFormat="1" applyFont="1" applyAlignment="1">
      <alignment horizontal="right"/>
    </xf>
    <xf numFmtId="0" fontId="25" fillId="0" borderId="1" xfId="0" applyFont="1" applyBorder="1" applyAlignment="1">
      <alignment vertical="center" wrapText="1"/>
    </xf>
    <xf numFmtId="0" fontId="23" fillId="4" borderId="1" xfId="0" applyFont="1" applyFill="1" applyBorder="1" applyAlignment="1">
      <alignment horizontal="center" vertical="center"/>
    </xf>
    <xf numFmtId="0" fontId="10" fillId="0" borderId="0" xfId="0" applyFont="1" applyAlignment="1">
      <alignment horizontal="left" vertical="center" wrapText="1"/>
    </xf>
    <xf numFmtId="0" fontId="15" fillId="0" borderId="0" xfId="0" applyFont="1"/>
    <xf numFmtId="0" fontId="25" fillId="0" borderId="0" xfId="0" applyFont="1"/>
    <xf numFmtId="3" fontId="3" fillId="0" borderId="1" xfId="0" applyNumberFormat="1" applyFont="1" applyBorder="1" applyAlignment="1">
      <alignment horizontal="center" vertical="center" wrapText="1"/>
    </xf>
    <xf numFmtId="2" fontId="25" fillId="0" borderId="0" xfId="0" applyNumberFormat="1" applyFont="1"/>
    <xf numFmtId="3" fontId="10" fillId="0" borderId="0" xfId="0" applyNumberFormat="1" applyFont="1" applyAlignment="1">
      <alignment horizontal="center" vertical="center" wrapText="1"/>
    </xf>
    <xf numFmtId="4" fontId="2" fillId="0" borderId="1" xfId="0" applyNumberFormat="1" applyFont="1" applyBorder="1" applyAlignment="1">
      <alignment horizontal="center" vertical="center" wrapText="1"/>
    </xf>
    <xf numFmtId="0" fontId="10" fillId="0" borderId="9" xfId="0" applyFont="1" applyBorder="1" applyAlignment="1">
      <alignment horizontal="center" wrapText="1"/>
    </xf>
    <xf numFmtId="49" fontId="10" fillId="0" borderId="10" xfId="0" applyNumberFormat="1" applyFont="1" applyBorder="1" applyAlignment="1">
      <alignment horizontal="center" vertical="top" wrapText="1"/>
    </xf>
    <xf numFmtId="49" fontId="10" fillId="0" borderId="3" xfId="0" applyNumberFormat="1" applyFont="1" applyBorder="1" applyAlignment="1">
      <alignment horizontal="center" vertical="top" wrapText="1"/>
    </xf>
    <xf numFmtId="0" fontId="2" fillId="0" borderId="1" xfId="0" applyFont="1" applyBorder="1" applyAlignment="1">
      <alignment horizontal="center" vertical="center" wrapText="1"/>
    </xf>
    <xf numFmtId="4" fontId="3" fillId="0" borderId="1"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6" fillId="3" borderId="1" xfId="0" applyFont="1" applyFill="1" applyBorder="1" applyAlignment="1">
      <alignment vertical="center" wrapText="1"/>
    </xf>
    <xf numFmtId="0" fontId="3" fillId="0" borderId="2" xfId="0" applyFont="1" applyBorder="1" applyAlignment="1">
      <alignment vertical="center" wrapText="1"/>
    </xf>
    <xf numFmtId="0" fontId="6" fillId="3" borderId="2" xfId="0" applyFont="1" applyFill="1" applyBorder="1" applyAlignment="1">
      <alignment vertical="center" wrapText="1"/>
    </xf>
    <xf numFmtId="0" fontId="2" fillId="0" borderId="2" xfId="0" applyFont="1" applyBorder="1" applyAlignment="1">
      <alignment horizontal="center" vertical="center" wrapText="1"/>
    </xf>
    <xf numFmtId="4" fontId="25" fillId="0" borderId="1" xfId="0" applyNumberFormat="1" applyFont="1" applyBorder="1" applyAlignment="1">
      <alignment horizontal="center" vertical="center" wrapText="1"/>
    </xf>
    <xf numFmtId="0" fontId="10" fillId="0" borderId="9" xfId="0" applyFont="1" applyBorder="1" applyAlignment="1">
      <alignment horizontal="center" vertical="center" wrapText="1"/>
    </xf>
    <xf numFmtId="1" fontId="0" fillId="0" borderId="0" xfId="0" applyNumberFormat="1"/>
    <xf numFmtId="4" fontId="9" fillId="0" borderId="0" xfId="0" applyNumberFormat="1" applyFont="1" applyAlignment="1">
      <alignment horizontal="center"/>
    </xf>
    <xf numFmtId="4" fontId="0" fillId="0" borderId="0" xfId="0" applyNumberFormat="1"/>
    <xf numFmtId="4" fontId="15" fillId="0" borderId="0" xfId="0" applyNumberFormat="1" applyFont="1"/>
    <xf numFmtId="0" fontId="3" fillId="3" borderId="1" xfId="0" applyFont="1" applyFill="1" applyBorder="1" applyAlignment="1">
      <alignment horizontal="left" vertical="center" wrapText="1"/>
    </xf>
    <xf numFmtId="166" fontId="2"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0" fontId="3" fillId="0" borderId="0" xfId="0" applyFont="1" applyAlignment="1">
      <alignment horizontal="left" vertical="top" wrapText="1"/>
    </xf>
    <xf numFmtId="166" fontId="10" fillId="0" borderId="2" xfId="0" applyNumberFormat="1" applyFont="1" applyBorder="1" applyAlignment="1">
      <alignment horizontal="center" wrapText="1"/>
    </xf>
    <xf numFmtId="0" fontId="3" fillId="0" borderId="0" xfId="0" applyFont="1" applyAlignment="1">
      <alignment horizontal="left" vertical="top"/>
    </xf>
    <xf numFmtId="0" fontId="3" fillId="0" borderId="8" xfId="0" applyFont="1" applyBorder="1" applyAlignment="1">
      <alignment vertical="top"/>
    </xf>
    <xf numFmtId="167" fontId="30" fillId="0" borderId="0" xfId="0" applyNumberFormat="1" applyFont="1"/>
    <xf numFmtId="0" fontId="30" fillId="0" borderId="0" xfId="0" applyFont="1"/>
    <xf numFmtId="0" fontId="28" fillId="0" borderId="0" xfId="0" applyFont="1"/>
    <xf numFmtId="0" fontId="26" fillId="0" borderId="1" xfId="0" applyFont="1" applyBorder="1" applyAlignment="1">
      <alignment vertical="top" wrapText="1"/>
    </xf>
    <xf numFmtId="0" fontId="3" fillId="0" borderId="1" xfId="0" applyFont="1" applyBorder="1" applyAlignment="1">
      <alignment vertical="top" wrapText="1"/>
    </xf>
    <xf numFmtId="2" fontId="3"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168" fontId="2" fillId="0" borderId="1" xfId="0" applyNumberFormat="1" applyFont="1" applyBorder="1" applyAlignment="1">
      <alignment horizontal="center" vertical="center" wrapText="1"/>
    </xf>
    <xf numFmtId="0" fontId="3" fillId="0" borderId="1" xfId="0" applyFont="1" applyBorder="1" applyAlignment="1">
      <alignment horizontal="left" vertical="top" wrapText="1"/>
    </xf>
    <xf numFmtId="168" fontId="3" fillId="0" borderId="1" xfId="0" applyNumberFormat="1" applyFont="1" applyBorder="1" applyAlignment="1">
      <alignment horizontal="center" vertical="center" wrapText="1"/>
    </xf>
    <xf numFmtId="166" fontId="3" fillId="0" borderId="1" xfId="0" applyNumberFormat="1" applyFont="1" applyBorder="1" applyAlignment="1">
      <alignment horizontal="center" vertical="center" wrapText="1"/>
    </xf>
    <xf numFmtId="169" fontId="0" fillId="0" borderId="0" xfId="0" applyNumberFormat="1"/>
    <xf numFmtId="0" fontId="2" fillId="0" borderId="0" xfId="0" applyFont="1" applyAlignment="1">
      <alignment horizontal="right" vertical="center" wrapText="1"/>
    </xf>
    <xf numFmtId="0" fontId="23" fillId="4" borderId="1" xfId="0" applyFont="1" applyFill="1" applyBorder="1" applyAlignment="1">
      <alignment horizontal="center"/>
    </xf>
    <xf numFmtId="0" fontId="23" fillId="2" borderId="2" xfId="0" applyFont="1" applyFill="1" applyBorder="1" applyAlignment="1">
      <alignment horizontal="center" vertical="center" wrapText="1"/>
    </xf>
    <xf numFmtId="1" fontId="23" fillId="4" borderId="1" xfId="0" applyNumberFormat="1" applyFont="1" applyFill="1" applyBorder="1" applyAlignment="1">
      <alignment horizontal="center"/>
    </xf>
    <xf numFmtId="0" fontId="10" fillId="0" borderId="5" xfId="0" applyFont="1" applyBorder="1" applyAlignment="1">
      <alignment horizontal="justify" vertical="center" wrapText="1"/>
    </xf>
    <xf numFmtId="0" fontId="10" fillId="0" borderId="1" xfId="0" applyFont="1" applyBorder="1" applyAlignment="1">
      <alignment horizontal="left" vertical="center" wrapText="1"/>
    </xf>
    <xf numFmtId="3" fontId="10" fillId="0" borderId="1" xfId="0" applyNumberFormat="1" applyFont="1" applyBorder="1" applyAlignment="1">
      <alignment horizontal="center" vertical="center" wrapText="1"/>
    </xf>
    <xf numFmtId="0" fontId="2" fillId="3" borderId="2" xfId="0" applyFont="1" applyFill="1" applyBorder="1" applyAlignment="1">
      <alignment horizontal="justify" vertical="center" wrapText="1"/>
    </xf>
    <xf numFmtId="3" fontId="3" fillId="0" borderId="6"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25" fillId="0" borderId="1" xfId="0" applyFont="1" applyBorder="1" applyAlignment="1">
      <alignment horizontal="center" vertical="center" wrapText="1"/>
    </xf>
    <xf numFmtId="0" fontId="10" fillId="0" borderId="1" xfId="0" applyFont="1" applyBorder="1" applyAlignment="1">
      <alignment horizontal="justify" vertical="center" wrapText="1"/>
    </xf>
    <xf numFmtId="0" fontId="13" fillId="6" borderId="1" xfId="0" applyFont="1" applyFill="1" applyBorder="1" applyAlignment="1">
      <alignment vertical="center" wrapText="1"/>
    </xf>
    <xf numFmtId="1" fontId="10" fillId="0" borderId="2" xfId="0" applyNumberFormat="1" applyFont="1" applyBorder="1" applyAlignment="1">
      <alignment horizontal="center" wrapText="1"/>
    </xf>
    <xf numFmtId="3" fontId="10" fillId="0" borderId="2"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0" fontId="33" fillId="0" borderId="0" xfId="0" applyFont="1"/>
    <xf numFmtId="0" fontId="9" fillId="4" borderId="1" xfId="0" applyFont="1" applyFill="1" applyBorder="1" applyAlignment="1">
      <alignment vertical="center" wrapText="1"/>
    </xf>
    <xf numFmtId="0" fontId="13" fillId="0" borderId="1" xfId="0" applyFont="1" applyBorder="1" applyAlignment="1">
      <alignment horizontal="center" vertical="center" wrapText="1"/>
    </xf>
    <xf numFmtId="0" fontId="10" fillId="0" borderId="3" xfId="0" applyFont="1" applyBorder="1" applyAlignment="1">
      <alignment horizontal="left" vertical="center" wrapText="1"/>
    </xf>
    <xf numFmtId="0" fontId="34" fillId="0" borderId="0" xfId="1" applyFont="1" applyAlignment="1">
      <alignment horizontal="justify" vertical="center"/>
    </xf>
    <xf numFmtId="0" fontId="17" fillId="0" borderId="0" xfId="0" applyFont="1"/>
    <xf numFmtId="4" fontId="2" fillId="0" borderId="1" xfId="0" applyNumberFormat="1" applyFont="1" applyBorder="1" applyAlignment="1">
      <alignment horizontal="right" vertical="center" wrapText="1"/>
    </xf>
    <xf numFmtId="0" fontId="26" fillId="0" borderId="0" xfId="0" applyFont="1" applyAlignment="1">
      <alignment horizontal="left" vertical="center" wrapText="1"/>
    </xf>
    <xf numFmtId="0" fontId="37" fillId="0" borderId="0" xfId="0" applyFont="1"/>
    <xf numFmtId="2" fontId="37" fillId="0" borderId="0" xfId="0" applyNumberFormat="1" applyFont="1"/>
    <xf numFmtId="0" fontId="3" fillId="0" borderId="0" xfId="0" applyFont="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4" fontId="3" fillId="0" borderId="0" xfId="0" applyNumberFormat="1" applyFont="1" applyAlignment="1">
      <alignment horizontal="right" vertical="center" wrapText="1"/>
    </xf>
    <xf numFmtId="0" fontId="3" fillId="0" borderId="0" xfId="0" applyFont="1" applyAlignment="1">
      <alignment vertical="top" wrapText="1"/>
    </xf>
    <xf numFmtId="3" fontId="3" fillId="0" borderId="0" xfId="0" applyNumberFormat="1" applyFont="1" applyAlignment="1">
      <alignment horizontal="center" vertical="center" wrapText="1"/>
    </xf>
    <xf numFmtId="3" fontId="25" fillId="0" borderId="0" xfId="0" applyNumberFormat="1" applyFont="1"/>
    <xf numFmtId="0" fontId="25" fillId="0" borderId="2" xfId="0" applyFont="1" applyBorder="1" applyAlignment="1">
      <alignment horizontal="center" vertical="center" wrapText="1"/>
    </xf>
    <xf numFmtId="168" fontId="10" fillId="0" borderId="2" xfId="0" applyNumberFormat="1" applyFont="1" applyBorder="1" applyAlignment="1">
      <alignment horizontal="center" wrapText="1"/>
    </xf>
    <xf numFmtId="0" fontId="28" fillId="0" borderId="1" xfId="0" applyFont="1" applyBorder="1" applyAlignment="1">
      <alignment horizontal="left" vertical="center" wrapText="1"/>
    </xf>
    <xf numFmtId="0" fontId="26" fillId="0" borderId="1" xfId="0" applyFont="1" applyBorder="1" applyAlignment="1">
      <alignment vertical="center" wrapText="1"/>
    </xf>
    <xf numFmtId="3" fontId="26" fillId="0" borderId="1" xfId="0" applyNumberFormat="1" applyFont="1" applyBorder="1" applyAlignment="1">
      <alignment horizontal="center" vertical="center" wrapText="1"/>
    </xf>
    <xf numFmtId="168" fontId="3" fillId="0" borderId="6" xfId="0" applyNumberFormat="1" applyFont="1" applyBorder="1" applyAlignment="1">
      <alignment horizontal="center" vertical="center" wrapText="1"/>
    </xf>
    <xf numFmtId="43" fontId="0" fillId="0" borderId="0" xfId="2" applyFont="1"/>
    <xf numFmtId="4" fontId="22" fillId="0" borderId="0" xfId="0" applyNumberFormat="1" applyFont="1"/>
    <xf numFmtId="0" fontId="3" fillId="0" borderId="2"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2" fillId="0" borderId="0" xfId="0" applyFont="1"/>
    <xf numFmtId="3" fontId="3" fillId="0" borderId="0" xfId="0" applyNumberFormat="1" applyFont="1"/>
    <xf numFmtId="4" fontId="3" fillId="0" borderId="0" xfId="0" applyNumberFormat="1" applyFont="1" applyAlignment="1">
      <alignment horizontal="center"/>
    </xf>
    <xf numFmtId="4" fontId="3" fillId="0" borderId="0" xfId="0" applyNumberFormat="1" applyFont="1"/>
    <xf numFmtId="3" fontId="2" fillId="0" borderId="0" xfId="0" applyNumberFormat="1" applyFont="1" applyAlignment="1">
      <alignment horizontal="center" vertical="center" wrapText="1"/>
    </xf>
    <xf numFmtId="170" fontId="3" fillId="0" borderId="0" xfId="0" applyNumberFormat="1" applyFont="1"/>
    <xf numFmtId="3" fontId="25" fillId="0" borderId="1" xfId="0" applyNumberFormat="1" applyFont="1" applyBorder="1" applyAlignment="1">
      <alignment horizontal="center" vertical="center" wrapText="1"/>
    </xf>
    <xf numFmtId="0" fontId="25" fillId="0" borderId="1" xfId="0" applyFont="1" applyBorder="1" applyAlignment="1">
      <alignment horizontal="left" vertical="top" wrapText="1"/>
    </xf>
    <xf numFmtId="174" fontId="3" fillId="0" borderId="1" xfId="0" applyNumberFormat="1" applyFont="1" applyBorder="1" applyAlignment="1">
      <alignment horizontal="center" vertical="center" wrapText="1"/>
    </xf>
    <xf numFmtId="0" fontId="3" fillId="0" borderId="8" xfId="0" applyFont="1" applyBorder="1" applyAlignment="1">
      <alignment vertical="top" wrapText="1"/>
    </xf>
    <xf numFmtId="172" fontId="0" fillId="0" borderId="0" xfId="0" applyNumberFormat="1"/>
    <xf numFmtId="0" fontId="26" fillId="0" borderId="0" xfId="0" applyFont="1" applyAlignment="1">
      <alignment horizontal="left" vertical="top"/>
    </xf>
    <xf numFmtId="0" fontId="7" fillId="0" borderId="0" xfId="0" applyFont="1" applyAlignment="1">
      <alignment horizontal="left" vertical="top" wrapText="1"/>
    </xf>
    <xf numFmtId="0" fontId="39" fillId="0" borderId="0" xfId="0" applyFont="1"/>
    <xf numFmtId="0" fontId="40" fillId="0" borderId="0" xfId="0" applyFont="1" applyAlignment="1">
      <alignment horizontal="right" vertical="top"/>
    </xf>
    <xf numFmtId="0" fontId="40" fillId="0" borderId="0" xfId="0" applyFont="1" applyAlignment="1">
      <alignment horizontal="left" vertical="top" wrapText="1"/>
    </xf>
    <xf numFmtId="0" fontId="3" fillId="0" borderId="0" xfId="0" applyFont="1" applyAlignment="1">
      <alignment vertical="top"/>
    </xf>
    <xf numFmtId="0" fontId="25" fillId="0" borderId="0" xfId="0" applyFont="1" applyAlignment="1">
      <alignment horizontal="left" vertical="top"/>
    </xf>
    <xf numFmtId="0" fontId="26" fillId="0" borderId="0" xfId="0" applyFont="1" applyAlignment="1">
      <alignment horizontal="right" vertical="top"/>
    </xf>
    <xf numFmtId="0" fontId="2" fillId="0" borderId="0" xfId="0" applyFont="1" applyAlignment="1">
      <alignment horizontal="right" vertical="top"/>
    </xf>
    <xf numFmtId="0" fontId="41" fillId="0" borderId="0" xfId="0" applyFont="1" applyAlignment="1">
      <alignment horizontal="left" vertical="top" wrapText="1"/>
    </xf>
    <xf numFmtId="4" fontId="42" fillId="0" borderId="1" xfId="0" applyNumberFormat="1" applyFont="1" applyBorder="1" applyAlignment="1">
      <alignment horizontal="center" vertical="center" wrapText="1"/>
    </xf>
    <xf numFmtId="3" fontId="42" fillId="0" borderId="1" xfId="0" applyNumberFormat="1" applyFont="1" applyBorder="1" applyAlignment="1">
      <alignment horizontal="center" vertical="center" wrapText="1"/>
    </xf>
    <xf numFmtId="0" fontId="42" fillId="3" borderId="1" xfId="0" applyFont="1" applyFill="1" applyBorder="1" applyAlignment="1">
      <alignment horizontal="center" vertical="center" wrapText="1"/>
    </xf>
    <xf numFmtId="4" fontId="43" fillId="0" borderId="1" xfId="0" applyNumberFormat="1" applyFont="1" applyBorder="1" applyAlignment="1">
      <alignment horizontal="center" vertical="center" wrapText="1"/>
    </xf>
    <xf numFmtId="3" fontId="28" fillId="0" borderId="1" xfId="0" applyNumberFormat="1" applyFont="1" applyBorder="1" applyAlignment="1">
      <alignment horizontal="center" vertical="center" wrapText="1"/>
    </xf>
    <xf numFmtId="0" fontId="0" fillId="0" borderId="0" xfId="0" applyAlignment="1">
      <alignment wrapText="1"/>
    </xf>
    <xf numFmtId="4" fontId="26" fillId="0" borderId="1" xfId="0" applyNumberFormat="1" applyFont="1" applyBorder="1" applyAlignment="1">
      <alignment horizontal="center" vertical="center" wrapText="1"/>
    </xf>
    <xf numFmtId="176" fontId="0" fillId="0" borderId="0" xfId="0" applyNumberFormat="1"/>
    <xf numFmtId="170" fontId="0" fillId="0" borderId="0" xfId="0" applyNumberFormat="1"/>
    <xf numFmtId="171" fontId="0" fillId="0" borderId="0" xfId="0" applyNumberFormat="1"/>
    <xf numFmtId="173" fontId="0" fillId="0" borderId="0" xfId="0" applyNumberFormat="1"/>
    <xf numFmtId="177" fontId="0" fillId="0" borderId="0" xfId="0" applyNumberFormat="1"/>
    <xf numFmtId="0" fontId="10" fillId="6" borderId="2" xfId="0" applyFont="1" applyFill="1" applyBorder="1" applyAlignment="1">
      <alignment vertical="center" wrapText="1"/>
    </xf>
    <xf numFmtId="3" fontId="45" fillId="0" borderId="1" xfId="0" applyNumberFormat="1" applyFont="1" applyBorder="1" applyAlignment="1">
      <alignment horizontal="center" vertical="center" wrapText="1"/>
    </xf>
    <xf numFmtId="0" fontId="2" fillId="0" borderId="1" xfId="0" applyFont="1" applyBorder="1" applyAlignment="1">
      <alignment wrapText="1"/>
    </xf>
    <xf numFmtId="178" fontId="0" fillId="0" borderId="0" xfId="0" applyNumberFormat="1"/>
    <xf numFmtId="3" fontId="45" fillId="0" borderId="0" xfId="0" applyNumberFormat="1" applyFont="1" applyAlignment="1">
      <alignment horizontal="center" vertical="center" wrapText="1"/>
    </xf>
    <xf numFmtId="179" fontId="15" fillId="0" borderId="0" xfId="0" applyNumberFormat="1" applyFont="1"/>
    <xf numFmtId="4" fontId="46" fillId="0" borderId="1" xfId="0" applyNumberFormat="1" applyFont="1" applyBorder="1" applyAlignment="1">
      <alignment horizontal="center" vertical="center" wrapText="1"/>
    </xf>
    <xf numFmtId="4" fontId="46" fillId="0" borderId="2" xfId="0" applyNumberFormat="1" applyFont="1" applyBorder="1" applyAlignment="1">
      <alignment horizontal="center" vertical="center" wrapText="1"/>
    </xf>
    <xf numFmtId="168" fontId="46" fillId="0" borderId="1" xfId="0" applyNumberFormat="1" applyFont="1" applyBorder="1" applyAlignment="1">
      <alignment horizontal="center" vertical="center" wrapText="1"/>
    </xf>
    <xf numFmtId="4" fontId="3" fillId="0" borderId="2" xfId="0" applyNumberFormat="1" applyFont="1" applyBorder="1" applyAlignment="1">
      <alignment horizontal="center" vertical="center" wrapText="1"/>
    </xf>
    <xf numFmtId="4" fontId="48" fillId="0" borderId="1" xfId="0" applyNumberFormat="1" applyFont="1" applyBorder="1" applyAlignment="1">
      <alignment horizontal="right" vertical="center" wrapText="1"/>
    </xf>
    <xf numFmtId="4" fontId="48" fillId="0" borderId="4" xfId="0" applyNumberFormat="1" applyFont="1" applyBorder="1" applyAlignment="1">
      <alignment horizontal="right" vertical="center" wrapText="1"/>
    </xf>
    <xf numFmtId="3" fontId="19" fillId="0" borderId="1" xfId="0" applyNumberFormat="1" applyFont="1" applyBorder="1" applyAlignment="1">
      <alignment horizontal="center" vertical="center" wrapText="1"/>
    </xf>
    <xf numFmtId="4" fontId="48" fillId="0" borderId="1" xfId="0" applyNumberFormat="1" applyFont="1" applyBorder="1" applyAlignment="1">
      <alignment horizontal="center" vertical="center" wrapText="1"/>
    </xf>
    <xf numFmtId="168" fontId="48"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wrapText="1"/>
    </xf>
    <xf numFmtId="0" fontId="2" fillId="0" borderId="0" xfId="0" applyFont="1" applyAlignment="1">
      <alignment horizontal="left" vertical="center" wrapText="1"/>
    </xf>
    <xf numFmtId="0" fontId="50" fillId="0" borderId="0" xfId="0" applyFont="1"/>
    <xf numFmtId="178" fontId="51" fillId="0" borderId="0" xfId="0" applyNumberFormat="1" applyFont="1"/>
    <xf numFmtId="176" fontId="51" fillId="0" borderId="0" xfId="0" applyNumberFormat="1" applyFont="1"/>
    <xf numFmtId="0" fontId="52" fillId="0" borderId="2" xfId="0" applyFont="1" applyBorder="1" applyAlignment="1">
      <alignment horizontal="center" wrapText="1"/>
    </xf>
    <xf numFmtId="3" fontId="52" fillId="0" borderId="2" xfId="0" applyNumberFormat="1" applyFont="1" applyBorder="1" applyAlignment="1">
      <alignment horizontal="center" wrapText="1"/>
    </xf>
    <xf numFmtId="49" fontId="52" fillId="0" borderId="4" xfId="0" applyNumberFormat="1" applyFont="1" applyBorder="1" applyAlignment="1">
      <alignment horizontal="center" vertical="top" wrapText="1"/>
    </xf>
    <xf numFmtId="0" fontId="52" fillId="0" borderId="1" xfId="0" applyFont="1" applyBorder="1" applyAlignment="1">
      <alignment vertical="center" wrapText="1"/>
    </xf>
    <xf numFmtId="0" fontId="52" fillId="0" borderId="1" xfId="0" applyFont="1" applyBorder="1" applyAlignment="1">
      <alignment horizontal="center" vertical="center" wrapText="1"/>
    </xf>
    <xf numFmtId="0" fontId="28" fillId="3" borderId="1" xfId="0" applyFont="1" applyFill="1" applyBorder="1" applyAlignment="1">
      <alignment vertical="center" wrapText="1"/>
    </xf>
    <xf numFmtId="0" fontId="52" fillId="5" borderId="2" xfId="0" applyFont="1" applyFill="1" applyBorder="1" applyAlignment="1">
      <alignment vertical="center" wrapText="1"/>
    </xf>
    <xf numFmtId="0" fontId="28" fillId="3" borderId="2" xfId="0" applyFont="1" applyFill="1" applyBorder="1" applyAlignment="1">
      <alignment vertical="center" wrapText="1"/>
    </xf>
    <xf numFmtId="168" fontId="19" fillId="0" borderId="2" xfId="0" applyNumberFormat="1" applyFont="1" applyBorder="1" applyAlignment="1">
      <alignment horizontal="center" wrapText="1"/>
    </xf>
    <xf numFmtId="174" fontId="10" fillId="0" borderId="0" xfId="0" applyNumberFormat="1" applyFont="1" applyAlignment="1">
      <alignment horizontal="center" vertical="center" wrapText="1"/>
    </xf>
    <xf numFmtId="175" fontId="19" fillId="0" borderId="2" xfId="0" applyNumberFormat="1" applyFont="1" applyBorder="1" applyAlignment="1">
      <alignment horizontal="center" wrapText="1"/>
    </xf>
    <xf numFmtId="3" fontId="19" fillId="0" borderId="2" xfId="0" applyNumberFormat="1" applyFont="1" applyBorder="1" applyAlignment="1">
      <alignment horizontal="center" wrapText="1"/>
    </xf>
    <xf numFmtId="0" fontId="52" fillId="0" borderId="5" xfId="0" applyFont="1" applyBorder="1" applyAlignment="1">
      <alignment horizontal="justify" vertical="center" wrapText="1"/>
    </xf>
    <xf numFmtId="0" fontId="52" fillId="0" borderId="1" xfId="0" applyFont="1" applyBorder="1" applyAlignment="1">
      <alignment horizontal="left" vertical="center" wrapText="1"/>
    </xf>
    <xf numFmtId="0" fontId="28" fillId="0" borderId="1" xfId="0" applyFont="1" applyBorder="1" applyAlignment="1">
      <alignment horizontal="center" vertical="center" wrapText="1"/>
    </xf>
    <xf numFmtId="3" fontId="52" fillId="0" borderId="1" xfId="0" applyNumberFormat="1" applyFont="1" applyBorder="1" applyAlignment="1">
      <alignment horizontal="center" vertical="center" wrapText="1"/>
    </xf>
    <xf numFmtId="3" fontId="48" fillId="0" borderId="1" xfId="0" applyNumberFormat="1" applyFont="1" applyBorder="1" applyAlignment="1">
      <alignment horizontal="center" vertical="center" wrapText="1"/>
    </xf>
    <xf numFmtId="0" fontId="52" fillId="6" borderId="2" xfId="0" applyFont="1" applyFill="1" applyBorder="1" applyAlignment="1">
      <alignment horizontal="left" vertical="center" wrapText="1"/>
    </xf>
    <xf numFmtId="0" fontId="52" fillId="6" borderId="4" xfId="0" applyFont="1" applyFill="1" applyBorder="1" applyAlignment="1">
      <alignment horizontal="left" vertical="center" wrapText="1"/>
    </xf>
    <xf numFmtId="0" fontId="52" fillId="0" borderId="2" xfId="0" applyFont="1" applyBorder="1" applyAlignment="1">
      <alignment horizontal="left" vertical="center" wrapText="1"/>
    </xf>
    <xf numFmtId="0" fontId="52" fillId="0" borderId="4" xfId="0" applyFont="1" applyBorder="1" applyAlignment="1">
      <alignment horizontal="left" vertical="center" wrapText="1"/>
    </xf>
    <xf numFmtId="0" fontId="52" fillId="0" borderId="2" xfId="0" applyFont="1" applyBorder="1" applyAlignment="1">
      <alignment horizontal="center" vertical="center" wrapText="1"/>
    </xf>
    <xf numFmtId="0" fontId="52" fillId="0" borderId="4" xfId="0" applyFont="1" applyBorder="1" applyAlignment="1">
      <alignment horizontal="center" vertical="center" wrapText="1"/>
    </xf>
    <xf numFmtId="0" fontId="19" fillId="6" borderId="2"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0" fillId="5" borderId="1" xfId="0" applyFont="1" applyFill="1" applyBorder="1" applyAlignment="1">
      <alignment vertical="center" wrapText="1"/>
    </xf>
    <xf numFmtId="0" fontId="10" fillId="0" borderId="1" xfId="0" applyFont="1" applyBorder="1" applyAlignment="1">
      <alignment horizontal="center" vertical="center" wrapText="1"/>
    </xf>
    <xf numFmtId="0" fontId="10" fillId="6" borderId="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0" fontId="10" fillId="6" borderId="1" xfId="0" applyFont="1" applyFill="1" applyBorder="1" applyAlignment="1">
      <alignment horizontal="center" vertical="center" wrapText="1"/>
    </xf>
    <xf numFmtId="0" fontId="10" fillId="6" borderId="2" xfId="0" applyFont="1" applyFill="1" applyBorder="1" applyAlignment="1">
      <alignment horizontal="left" vertical="center" wrapText="1"/>
    </xf>
    <xf numFmtId="0" fontId="10" fillId="6" borderId="4" xfId="0" applyFont="1" applyFill="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vertical="center" wrapText="1"/>
    </xf>
    <xf numFmtId="0" fontId="32" fillId="0" borderId="3" xfId="0" applyFont="1" applyBorder="1" applyAlignment="1">
      <alignment vertical="center" wrapText="1"/>
    </xf>
    <xf numFmtId="0" fontId="32" fillId="0" borderId="3" xfId="0" applyFont="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Border="1" applyAlignment="1">
      <alignment vertical="center" wrapText="1"/>
    </xf>
    <xf numFmtId="0" fontId="10" fillId="0" borderId="4" xfId="0" applyFont="1" applyBorder="1" applyAlignment="1">
      <alignment vertical="center" wrapText="1"/>
    </xf>
    <xf numFmtId="0" fontId="10" fillId="0" borderId="0" xfId="0" applyFont="1" applyAlignment="1">
      <alignment horizontal="left" vertical="top" wrapText="1"/>
    </xf>
    <xf numFmtId="0" fontId="10" fillId="3" borderId="1" xfId="0" applyFont="1" applyFill="1" applyBorder="1" applyAlignment="1">
      <alignment vertical="center" wrapText="1"/>
    </xf>
    <xf numFmtId="0" fontId="10" fillId="0" borderId="0" xfId="0" applyFont="1" applyAlignment="1">
      <alignment horizontal="left" vertical="top"/>
    </xf>
    <xf numFmtId="0" fontId="9" fillId="0" borderId="0" xfId="0" applyFont="1" applyAlignment="1">
      <alignment horizontal="center" wrapText="1"/>
    </xf>
    <xf numFmtId="0" fontId="9" fillId="0" borderId="0" xfId="0" applyFont="1" applyAlignment="1">
      <alignment horizontal="center"/>
    </xf>
    <xf numFmtId="0" fontId="9" fillId="4" borderId="1" xfId="0" applyFont="1" applyFill="1" applyBorder="1" applyAlignment="1">
      <alignment horizontal="center" vertical="center" wrapText="1"/>
    </xf>
    <xf numFmtId="1" fontId="10" fillId="0" borderId="2" xfId="0" applyNumberFormat="1" applyFont="1" applyBorder="1" applyAlignment="1">
      <alignment horizontal="center" vertical="center" wrapText="1"/>
    </xf>
    <xf numFmtId="1" fontId="10" fillId="0" borderId="4" xfId="0" applyNumberFormat="1" applyFont="1" applyBorder="1" applyAlignment="1">
      <alignment horizontal="center" vertical="center" wrapText="1"/>
    </xf>
    <xf numFmtId="0" fontId="21" fillId="4" borderId="1" xfId="0" applyFont="1" applyFill="1" applyBorder="1" applyAlignment="1">
      <alignment horizontal="center"/>
    </xf>
    <xf numFmtId="0" fontId="9" fillId="0" borderId="1" xfId="0" applyFont="1" applyBorder="1" applyAlignment="1">
      <alignment horizontal="left"/>
    </xf>
    <xf numFmtId="4" fontId="45" fillId="0" borderId="1" xfId="0" applyNumberFormat="1" applyFont="1" applyBorder="1" applyAlignment="1">
      <alignment horizontal="center"/>
    </xf>
    <xf numFmtId="0" fontId="9" fillId="0" borderId="11" xfId="0" applyFont="1" applyBorder="1" applyAlignment="1">
      <alignment horizontal="left"/>
    </xf>
    <xf numFmtId="0" fontId="3" fillId="0" borderId="0" xfId="0" applyFont="1" applyAlignment="1">
      <alignment horizontal="left" vertical="top" wrapText="1"/>
    </xf>
    <xf numFmtId="0" fontId="13" fillId="0" borderId="1" xfId="0" applyFont="1" applyBorder="1" applyAlignment="1">
      <alignment horizontal="left" vertical="top"/>
    </xf>
    <xf numFmtId="0" fontId="10" fillId="0" borderId="5" xfId="0" applyFont="1" applyBorder="1" applyAlignment="1">
      <alignment horizontal="left"/>
    </xf>
    <xf numFmtId="0" fontId="10" fillId="0" borderId="7" xfId="0" applyFont="1" applyBorder="1" applyAlignment="1">
      <alignment horizontal="left"/>
    </xf>
    <xf numFmtId="0" fontId="10" fillId="0" borderId="6" xfId="0" applyFont="1" applyBorder="1" applyAlignment="1">
      <alignment horizontal="left"/>
    </xf>
    <xf numFmtId="4" fontId="10" fillId="0" borderId="1" xfId="0" applyNumberFormat="1" applyFont="1" applyBorder="1" applyAlignment="1">
      <alignment horizontal="center"/>
    </xf>
    <xf numFmtId="0" fontId="9" fillId="0" borderId="5" xfId="0" applyFont="1" applyBorder="1" applyAlignment="1">
      <alignment horizontal="left"/>
    </xf>
    <xf numFmtId="0" fontId="9" fillId="0" borderId="7" xfId="0" applyFont="1" applyBorder="1" applyAlignment="1">
      <alignment horizontal="left"/>
    </xf>
    <xf numFmtId="0" fontId="9" fillId="0" borderId="6" xfId="0" applyFont="1" applyBorder="1" applyAlignment="1">
      <alignment horizontal="left"/>
    </xf>
    <xf numFmtId="0" fontId="10" fillId="0" borderId="1" xfId="0" applyFont="1" applyBorder="1" applyAlignment="1">
      <alignment horizontal="left"/>
    </xf>
    <xf numFmtId="4" fontId="19" fillId="0" borderId="1" xfId="0" applyNumberFormat="1" applyFont="1" applyBorder="1" applyAlignment="1">
      <alignment horizontal="center"/>
    </xf>
    <xf numFmtId="0" fontId="11" fillId="0" borderId="1" xfId="0" applyFont="1" applyBorder="1" applyAlignment="1">
      <alignment horizontal="left"/>
    </xf>
    <xf numFmtId="4" fontId="9" fillId="0" borderId="1" xfId="0" applyNumberFormat="1" applyFont="1" applyBorder="1" applyAlignment="1">
      <alignment horizontal="center"/>
    </xf>
    <xf numFmtId="0" fontId="9" fillId="4"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horizontal="center" vertical="center" wrapText="1"/>
    </xf>
    <xf numFmtId="0" fontId="12" fillId="0" borderId="1" xfId="0" applyFont="1" applyBorder="1" applyAlignment="1">
      <alignment horizontal="left"/>
    </xf>
    <xf numFmtId="0" fontId="10" fillId="0" borderId="5" xfId="0" applyFont="1" applyBorder="1" applyAlignment="1">
      <alignment horizontal="center" vertical="top"/>
    </xf>
    <xf numFmtId="0" fontId="10" fillId="0" borderId="6" xfId="0" applyFont="1" applyBorder="1" applyAlignment="1">
      <alignment horizontal="center" vertical="top"/>
    </xf>
    <xf numFmtId="1" fontId="10" fillId="0" borderId="5" xfId="0" applyNumberFormat="1" applyFont="1" applyBorder="1" applyAlignment="1">
      <alignment horizontal="center" vertical="top"/>
    </xf>
    <xf numFmtId="1" fontId="10" fillId="0" borderId="7" xfId="0" applyNumberFormat="1" applyFont="1" applyBorder="1" applyAlignment="1">
      <alignment horizontal="center" vertical="top"/>
    </xf>
    <xf numFmtId="1" fontId="10" fillId="0" borderId="6" xfId="0" applyNumberFormat="1" applyFont="1" applyBorder="1" applyAlignment="1">
      <alignment horizontal="center" vertical="top"/>
    </xf>
    <xf numFmtId="3" fontId="10" fillId="0" borderId="5" xfId="0" applyNumberFormat="1" applyFont="1" applyBorder="1" applyAlignment="1">
      <alignment horizontal="center" vertical="top"/>
    </xf>
    <xf numFmtId="3" fontId="10" fillId="0" borderId="7" xfId="0" applyNumberFormat="1" applyFont="1" applyBorder="1" applyAlignment="1">
      <alignment horizontal="center" vertical="top"/>
    </xf>
    <xf numFmtId="3" fontId="10" fillId="0" borderId="6" xfId="0" applyNumberFormat="1" applyFont="1" applyBorder="1" applyAlignment="1">
      <alignment horizontal="center" vertical="top"/>
    </xf>
    <xf numFmtId="166" fontId="10" fillId="0" borderId="5" xfId="0" applyNumberFormat="1" applyFont="1" applyBorder="1" applyAlignment="1">
      <alignment horizontal="center" vertical="top"/>
    </xf>
    <xf numFmtId="166" fontId="10" fillId="0" borderId="7" xfId="0" applyNumberFormat="1" applyFont="1" applyBorder="1" applyAlignment="1">
      <alignment horizontal="center" vertical="top"/>
    </xf>
    <xf numFmtId="166" fontId="10" fillId="0" borderId="6" xfId="0" applyNumberFormat="1" applyFont="1" applyBorder="1" applyAlignment="1">
      <alignment horizontal="center" vertical="top"/>
    </xf>
    <xf numFmtId="0" fontId="9" fillId="4" borderId="1" xfId="0" applyFont="1" applyFill="1" applyBorder="1" applyAlignment="1">
      <alignment horizontal="center"/>
    </xf>
    <xf numFmtId="0" fontId="10" fillId="0" borderId="5" xfId="0" applyFont="1" applyBorder="1" applyAlignment="1">
      <alignment horizontal="center"/>
    </xf>
    <xf numFmtId="0" fontId="10" fillId="0" borderId="7" xfId="0" applyFont="1" applyBorder="1" applyAlignment="1">
      <alignment horizontal="center"/>
    </xf>
    <xf numFmtId="0" fontId="10" fillId="0" borderId="6" xfId="0" applyFont="1" applyBorder="1" applyAlignment="1">
      <alignment horizontal="center"/>
    </xf>
    <xf numFmtId="0" fontId="3" fillId="0" borderId="8" xfId="0" applyFont="1" applyBorder="1" applyAlignment="1">
      <alignment horizontal="left" vertical="top" wrapText="1"/>
    </xf>
    <xf numFmtId="0" fontId="8" fillId="4" borderId="1" xfId="0" applyFont="1" applyFill="1" applyBorder="1" applyAlignment="1">
      <alignment horizontal="center" vertical="center" wrapText="1"/>
    </xf>
    <xf numFmtId="49" fontId="10" fillId="0" borderId="5" xfId="0" applyNumberFormat="1" applyFont="1" applyBorder="1" applyAlignment="1">
      <alignment horizontal="left" vertical="top" wrapText="1"/>
    </xf>
    <xf numFmtId="49" fontId="10" fillId="0" borderId="7" xfId="0" applyNumberFormat="1" applyFont="1" applyBorder="1" applyAlignment="1">
      <alignment horizontal="left" vertical="top" wrapText="1"/>
    </xf>
    <xf numFmtId="49" fontId="10" fillId="0" borderId="6" xfId="0" applyNumberFormat="1" applyFont="1" applyBorder="1" applyAlignment="1">
      <alignment horizontal="left" vertical="top" wrapText="1"/>
    </xf>
    <xf numFmtId="0" fontId="21" fillId="4" borderId="1" xfId="0" applyFont="1" applyFill="1" applyBorder="1" applyAlignment="1">
      <alignment horizontal="center" vertical="center"/>
    </xf>
    <xf numFmtId="0" fontId="23" fillId="4" borderId="1" xfId="0" applyFont="1" applyFill="1" applyBorder="1" applyAlignment="1">
      <alignment horizontal="center" vertical="center"/>
    </xf>
    <xf numFmtId="0" fontId="20"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4" fontId="3" fillId="0" borderId="1" xfId="0" applyNumberFormat="1" applyFont="1" applyBorder="1" applyAlignment="1">
      <alignment horizontal="right" vertical="center" wrapText="1"/>
    </xf>
    <xf numFmtId="0" fontId="2" fillId="0" borderId="4" xfId="0" applyFont="1" applyBorder="1" applyAlignment="1">
      <alignment horizontal="right" vertical="center" wrapText="1"/>
    </xf>
    <xf numFmtId="0" fontId="2" fillId="0" borderId="4" xfId="0" applyFont="1" applyBorder="1" applyAlignment="1">
      <alignment horizontal="justify"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0" fontId="6" fillId="3" borderId="1" xfId="0" applyFont="1" applyFill="1" applyBorder="1" applyAlignment="1">
      <alignment horizontal="center" vertical="center" wrapText="1"/>
    </xf>
    <xf numFmtId="4" fontId="2" fillId="0" borderId="1" xfId="0" applyNumberFormat="1" applyFont="1" applyBorder="1" applyAlignment="1">
      <alignment horizontal="right" vertical="center" wrapText="1"/>
    </xf>
    <xf numFmtId="0" fontId="27" fillId="3"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 fontId="2" fillId="0" borderId="2"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4" xfId="0" applyNumberFormat="1" applyFont="1" applyBorder="1" applyAlignment="1">
      <alignment horizontal="right" vertical="center" wrapText="1"/>
    </xf>
    <xf numFmtId="4"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4" fontId="9" fillId="4" borderId="1" xfId="0" applyNumberFormat="1" applyFont="1" applyFill="1" applyBorder="1" applyAlignment="1">
      <alignment horizontal="center" vertical="center"/>
    </xf>
    <xf numFmtId="1" fontId="10" fillId="0" borderId="1" xfId="0" applyNumberFormat="1" applyFont="1" applyBorder="1" applyAlignment="1">
      <alignment horizontal="center" vertical="top"/>
    </xf>
    <xf numFmtId="49" fontId="10" fillId="0" borderId="1" xfId="0" applyNumberFormat="1" applyFont="1" applyBorder="1" applyAlignment="1">
      <alignment horizontal="left" vertical="top" wrapText="1"/>
    </xf>
    <xf numFmtId="0" fontId="10" fillId="0" borderId="1" xfId="0" applyFont="1" applyBorder="1" applyAlignment="1">
      <alignment horizont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4" fontId="3" fillId="0" borderId="2" xfId="0" applyNumberFormat="1" applyFont="1" applyBorder="1" applyAlignment="1">
      <alignment horizontal="right" vertical="center" wrapText="1"/>
    </xf>
    <xf numFmtId="4" fontId="3" fillId="0" borderId="3" xfId="0" applyNumberFormat="1" applyFont="1" applyBorder="1" applyAlignment="1">
      <alignment horizontal="right" vertical="center" wrapText="1"/>
    </xf>
    <xf numFmtId="4" fontId="3" fillId="0" borderId="4" xfId="0" applyNumberFormat="1" applyFont="1" applyBorder="1" applyAlignment="1">
      <alignment horizontal="right" vertical="center" wrapText="1"/>
    </xf>
    <xf numFmtId="0" fontId="2" fillId="0" borderId="1" xfId="0" applyFont="1" applyBorder="1" applyAlignment="1">
      <alignment horizontal="left" vertical="center" wrapText="1"/>
    </xf>
    <xf numFmtId="4" fontId="48" fillId="0" borderId="1" xfId="0" applyNumberFormat="1" applyFont="1" applyBorder="1" applyAlignment="1">
      <alignment horizontal="right" vertical="center" wrapText="1"/>
    </xf>
    <xf numFmtId="0" fontId="25" fillId="0" borderId="1" xfId="0" applyFont="1" applyBorder="1" applyAlignment="1">
      <alignment horizontal="center" vertical="center" wrapText="1"/>
    </xf>
    <xf numFmtId="0" fontId="29" fillId="3" borderId="1" xfId="0" applyFont="1" applyFill="1" applyBorder="1" applyAlignment="1">
      <alignment horizontal="center" vertical="center" wrapText="1"/>
    </xf>
    <xf numFmtId="4" fontId="46" fillId="0" borderId="1" xfId="0" applyNumberFormat="1" applyFont="1" applyBorder="1" applyAlignment="1">
      <alignment horizontal="right" vertical="center" wrapText="1"/>
    </xf>
    <xf numFmtId="1" fontId="21" fillId="4" borderId="1" xfId="0" applyNumberFormat="1" applyFont="1" applyFill="1" applyBorder="1" applyAlignment="1">
      <alignment horizontal="center"/>
    </xf>
    <xf numFmtId="0" fontId="10" fillId="0" borderId="1" xfId="0" applyFont="1" applyBorder="1" applyAlignment="1">
      <alignment horizontal="left" vertical="top" wrapText="1"/>
    </xf>
    <xf numFmtId="0" fontId="13" fillId="0" borderId="1" xfId="0" applyFont="1" applyBorder="1" applyAlignment="1">
      <alignment horizontal="center" vertical="top"/>
    </xf>
    <xf numFmtId="0" fontId="10" fillId="0" borderId="1" xfId="0" applyFont="1" applyBorder="1" applyAlignment="1">
      <alignment horizontal="center" vertical="top"/>
    </xf>
    <xf numFmtId="0" fontId="25" fillId="0" borderId="0" xfId="0" applyFont="1" applyAlignment="1">
      <alignment horizontal="left" vertical="top" wrapText="1"/>
    </xf>
    <xf numFmtId="4" fontId="9" fillId="4" borderId="5" xfId="0" applyNumberFormat="1" applyFont="1" applyFill="1" applyBorder="1" applyAlignment="1">
      <alignment horizontal="center" vertical="center"/>
    </xf>
    <xf numFmtId="4" fontId="9" fillId="4" borderId="7" xfId="0" applyNumberFormat="1" applyFont="1" applyFill="1" applyBorder="1" applyAlignment="1">
      <alignment horizontal="center" vertical="center"/>
    </xf>
    <xf numFmtId="4" fontId="9" fillId="4" borderId="6" xfId="0" applyNumberFormat="1" applyFont="1" applyFill="1" applyBorder="1" applyAlignment="1">
      <alignment horizontal="center" vertical="center"/>
    </xf>
    <xf numFmtId="1" fontId="21" fillId="4" borderId="5" xfId="0" applyNumberFormat="1" applyFont="1" applyFill="1" applyBorder="1" applyAlignment="1">
      <alignment horizontal="center"/>
    </xf>
    <xf numFmtId="1" fontId="21" fillId="4" borderId="7" xfId="0" applyNumberFormat="1" applyFont="1" applyFill="1" applyBorder="1" applyAlignment="1">
      <alignment horizontal="center"/>
    </xf>
    <xf numFmtId="1" fontId="21" fillId="4" borderId="6" xfId="0" applyNumberFormat="1" applyFont="1" applyFill="1" applyBorder="1" applyAlignment="1">
      <alignment horizontal="center"/>
    </xf>
    <xf numFmtId="4" fontId="10" fillId="0" borderId="1" xfId="0" applyNumberFormat="1" applyFont="1" applyBorder="1" applyAlignment="1">
      <alignment horizontal="left" vertical="top" wrapText="1"/>
    </xf>
    <xf numFmtId="0" fontId="9" fillId="4" borderId="5"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6" xfId="0" applyFont="1" applyFill="1" applyBorder="1" applyAlignment="1">
      <alignment horizontal="center" vertical="center"/>
    </xf>
    <xf numFmtId="0" fontId="21" fillId="4" borderId="5" xfId="0" applyFont="1" applyFill="1" applyBorder="1" applyAlignment="1">
      <alignment horizontal="center"/>
    </xf>
    <xf numFmtId="0" fontId="21" fillId="4" borderId="7" xfId="0" applyFont="1" applyFill="1" applyBorder="1" applyAlignment="1">
      <alignment horizontal="center"/>
    </xf>
    <xf numFmtId="0" fontId="21" fillId="4" borderId="6" xfId="0" applyFont="1" applyFill="1" applyBorder="1" applyAlignment="1">
      <alignment horizontal="center"/>
    </xf>
    <xf numFmtId="0" fontId="13" fillId="0" borderId="5" xfId="0" applyFont="1" applyBorder="1" applyAlignment="1">
      <alignment horizontal="left" vertical="top"/>
    </xf>
    <xf numFmtId="0" fontId="13" fillId="0" borderId="7" xfId="0" applyFont="1" applyBorder="1" applyAlignment="1">
      <alignment horizontal="left" vertical="top"/>
    </xf>
    <xf numFmtId="0" fontId="13" fillId="0" borderId="6" xfId="0" applyFont="1" applyBorder="1" applyAlignment="1">
      <alignment horizontal="left" vertical="top"/>
    </xf>
    <xf numFmtId="0" fontId="13" fillId="0" borderId="5" xfId="0" applyFont="1" applyBorder="1" applyAlignment="1">
      <alignment horizontal="center" vertical="top"/>
    </xf>
    <xf numFmtId="0" fontId="13" fillId="0" borderId="7" xfId="0" applyFont="1" applyBorder="1" applyAlignment="1">
      <alignment horizontal="center" vertical="top"/>
    </xf>
    <xf numFmtId="0" fontId="13" fillId="0" borderId="6" xfId="0" applyFont="1" applyBorder="1" applyAlignment="1">
      <alignment horizontal="center" vertical="top"/>
    </xf>
    <xf numFmtId="4" fontId="10" fillId="0" borderId="5" xfId="0" applyNumberFormat="1" applyFont="1" applyBorder="1" applyAlignment="1">
      <alignment horizontal="left" vertical="top" wrapText="1"/>
    </xf>
    <xf numFmtId="4" fontId="10" fillId="0" borderId="7" xfId="0" applyNumberFormat="1" applyFont="1" applyBorder="1" applyAlignment="1">
      <alignment horizontal="left" vertical="top" wrapText="1"/>
    </xf>
    <xf numFmtId="4" fontId="10" fillId="0" borderId="6" xfId="0" applyNumberFormat="1" applyFont="1" applyBorder="1" applyAlignment="1">
      <alignment horizontal="left" vertical="top" wrapText="1"/>
    </xf>
    <xf numFmtId="0" fontId="9" fillId="4" borderId="5" xfId="0" applyFont="1" applyFill="1" applyBorder="1" applyAlignment="1">
      <alignment horizontal="center"/>
    </xf>
    <xf numFmtId="0" fontId="9" fillId="4" borderId="7" xfId="0" applyFont="1" applyFill="1" applyBorder="1" applyAlignment="1">
      <alignment horizontal="center"/>
    </xf>
    <xf numFmtId="0" fontId="9" fillId="4" borderId="6" xfId="0" applyFont="1" applyFill="1" applyBorder="1" applyAlignment="1">
      <alignment horizontal="center"/>
    </xf>
    <xf numFmtId="4" fontId="46" fillId="0" borderId="2" xfId="0" applyNumberFormat="1" applyFont="1" applyBorder="1" applyAlignment="1">
      <alignment horizontal="right" vertical="center" wrapText="1"/>
    </xf>
    <xf numFmtId="4" fontId="46" fillId="0" borderId="4" xfId="0" applyNumberFormat="1" applyFont="1" applyBorder="1" applyAlignment="1">
      <alignment horizontal="right" vertical="center" wrapText="1"/>
    </xf>
    <xf numFmtId="0" fontId="2" fillId="2" borderId="1" xfId="0" applyFont="1" applyFill="1" applyBorder="1" applyAlignment="1">
      <alignment vertical="center" wrapText="1"/>
    </xf>
    <xf numFmtId="0" fontId="13" fillId="0" borderId="5" xfId="0" applyFont="1" applyBorder="1" applyAlignment="1">
      <alignment horizontal="left"/>
    </xf>
    <xf numFmtId="0" fontId="13" fillId="0" borderId="7" xfId="0" applyFont="1" applyBorder="1" applyAlignment="1">
      <alignment horizontal="left"/>
    </xf>
    <xf numFmtId="0" fontId="13" fillId="0" borderId="6" xfId="0" applyFont="1" applyBorder="1" applyAlignment="1">
      <alignment horizontal="left"/>
    </xf>
    <xf numFmtId="0" fontId="21" fillId="4" borderId="1" xfId="0" applyFont="1" applyFill="1" applyBorder="1" applyAlignment="1">
      <alignment horizontal="center" vertical="center" wrapText="1"/>
    </xf>
    <xf numFmtId="3" fontId="28" fillId="0" borderId="5" xfId="0" applyNumberFormat="1" applyFont="1" applyBorder="1" applyAlignment="1">
      <alignment horizontal="center" vertical="top" wrapText="1"/>
    </xf>
    <xf numFmtId="0" fontId="2" fillId="0" borderId="5" xfId="0" applyFont="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8" fillId="0" borderId="1" xfId="0" applyFont="1" applyBorder="1" applyAlignment="1">
      <alignment vertical="top" wrapText="1"/>
    </xf>
    <xf numFmtId="0" fontId="35" fillId="0" borderId="1" xfId="0" applyFont="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12" xfId="0" applyFont="1" applyBorder="1" applyAlignment="1">
      <alignment horizontal="left" vertical="top" wrapText="1"/>
    </xf>
    <xf numFmtId="0" fontId="2" fillId="0" borderId="10" xfId="0" applyFont="1" applyBorder="1" applyAlignment="1">
      <alignment horizontal="left" vertical="top" wrapText="1"/>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4" fillId="3" borderId="2" xfId="0" applyFont="1" applyFill="1" applyBorder="1" applyAlignment="1">
      <alignment horizontal="center" vertical="center" wrapText="1"/>
    </xf>
    <xf numFmtId="4" fontId="48" fillId="0" borderId="2" xfId="0" applyNumberFormat="1" applyFont="1" applyBorder="1" applyAlignment="1">
      <alignment horizontal="right" vertical="center" wrapText="1"/>
    </xf>
    <xf numFmtId="0" fontId="23" fillId="4" borderId="1" xfId="0" applyFont="1" applyFill="1" applyBorder="1" applyAlignment="1">
      <alignment horizontal="center"/>
    </xf>
    <xf numFmtId="3" fontId="28" fillId="0" borderId="1" xfId="0" applyNumberFormat="1" applyFont="1" applyBorder="1" applyAlignment="1">
      <alignment horizontal="center" vertical="top"/>
    </xf>
    <xf numFmtId="0" fontId="23" fillId="4" borderId="1" xfId="0" applyFont="1" applyFill="1" applyBorder="1" applyAlignment="1">
      <alignment horizontal="center" vertical="center" wrapText="1"/>
    </xf>
    <xf numFmtId="3" fontId="10" fillId="0" borderId="1" xfId="0" applyNumberFormat="1" applyFont="1" applyBorder="1" applyAlignment="1">
      <alignment horizontal="center" vertical="top"/>
    </xf>
    <xf numFmtId="4" fontId="3" fillId="0" borderId="1" xfId="0" applyNumberFormat="1" applyFont="1" applyBorder="1" applyAlignment="1">
      <alignment vertical="center" wrapText="1"/>
    </xf>
    <xf numFmtId="4" fontId="3" fillId="0" borderId="2" xfId="0" applyNumberFormat="1" applyFont="1" applyBorder="1" applyAlignment="1">
      <alignment vertical="center" wrapText="1"/>
    </xf>
    <xf numFmtId="3" fontId="28" fillId="0" borderId="5" xfId="0" applyNumberFormat="1" applyFont="1" applyBorder="1" applyAlignment="1">
      <alignment horizontal="center" vertical="top"/>
    </xf>
    <xf numFmtId="3" fontId="28" fillId="0" borderId="7" xfId="0" applyNumberFormat="1" applyFont="1" applyBorder="1" applyAlignment="1">
      <alignment horizontal="center" vertical="top"/>
    </xf>
    <xf numFmtId="3" fontId="28" fillId="0" borderId="6" xfId="0" applyNumberFormat="1" applyFont="1" applyBorder="1" applyAlignment="1">
      <alignment horizontal="center" vertical="top"/>
    </xf>
    <xf numFmtId="4" fontId="3" fillId="0" borderId="1"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4" fontId="3" fillId="0" borderId="2" xfId="0" applyNumberFormat="1" applyFont="1" applyBorder="1" applyAlignment="1">
      <alignment horizontal="center" vertical="center" wrapText="1"/>
    </xf>
    <xf numFmtId="4" fontId="3" fillId="0" borderId="4" xfId="0" applyNumberFormat="1" applyFont="1" applyBorder="1" applyAlignment="1">
      <alignment horizontal="center" vertical="center" wrapText="1"/>
    </xf>
    <xf numFmtId="0" fontId="25" fillId="0" borderId="8" xfId="0" applyFont="1" applyBorder="1" applyAlignment="1">
      <alignment horizontal="left" vertical="center" wrapText="1"/>
    </xf>
    <xf numFmtId="0" fontId="26" fillId="0" borderId="9" xfId="0" applyFont="1" applyBorder="1" applyAlignment="1">
      <alignment horizontal="left" vertical="top" wrapText="1"/>
    </xf>
    <xf numFmtId="0" fontId="26" fillId="0" borderId="8" xfId="0" applyFont="1" applyBorder="1" applyAlignment="1">
      <alignment horizontal="left" vertical="top" wrapText="1"/>
    </xf>
    <xf numFmtId="0" fontId="26" fillId="0" borderId="12" xfId="0" applyFont="1" applyBorder="1" applyAlignment="1">
      <alignment horizontal="left" vertical="top" wrapText="1"/>
    </xf>
    <xf numFmtId="0" fontId="26" fillId="0" borderId="14" xfId="0" applyFont="1" applyBorder="1" applyAlignment="1">
      <alignment horizontal="left" vertical="top" wrapText="1"/>
    </xf>
    <xf numFmtId="0" fontId="26" fillId="0" borderId="0" xfId="0" applyFont="1" applyAlignment="1">
      <alignment horizontal="left" vertical="top" wrapText="1"/>
    </xf>
    <xf numFmtId="0" fontId="26" fillId="0" borderId="15" xfId="0" applyFont="1" applyBorder="1" applyAlignment="1">
      <alignment horizontal="left" vertical="top" wrapText="1"/>
    </xf>
    <xf numFmtId="0" fontId="26" fillId="0" borderId="10" xfId="0" applyFont="1" applyBorder="1" applyAlignment="1">
      <alignment horizontal="left" vertical="top" wrapText="1"/>
    </xf>
    <xf numFmtId="0" fontId="26" fillId="0" borderId="11" xfId="0" applyFont="1" applyBorder="1" applyAlignment="1">
      <alignment horizontal="left" vertical="top" wrapText="1"/>
    </xf>
    <xf numFmtId="0" fontId="26" fillId="0" borderId="13" xfId="0" applyFont="1" applyBorder="1" applyAlignment="1">
      <alignment horizontal="left" vertical="top" wrapText="1"/>
    </xf>
    <xf numFmtId="4" fontId="28" fillId="0" borderId="5" xfId="0" applyNumberFormat="1" applyFont="1" applyBorder="1" applyAlignment="1">
      <alignment horizontal="left" vertical="top" wrapText="1"/>
    </xf>
    <xf numFmtId="4" fontId="28" fillId="0" borderId="7" xfId="0" applyNumberFormat="1" applyFont="1" applyBorder="1" applyAlignment="1">
      <alignment horizontal="left" vertical="top" wrapText="1"/>
    </xf>
    <xf numFmtId="4" fontId="28" fillId="0" borderId="6" xfId="0" applyNumberFormat="1" applyFont="1" applyBorder="1" applyAlignment="1">
      <alignment horizontal="left" vertical="top" wrapText="1"/>
    </xf>
    <xf numFmtId="4" fontId="40" fillId="0" borderId="2" xfId="0" applyNumberFormat="1" applyFont="1" applyBorder="1" applyAlignment="1">
      <alignment horizontal="center" vertical="center" wrapText="1"/>
    </xf>
    <xf numFmtId="4" fontId="40" fillId="0" borderId="3" xfId="0" applyNumberFormat="1" applyFont="1" applyBorder="1" applyAlignment="1">
      <alignment horizontal="center" vertical="center" wrapText="1"/>
    </xf>
    <xf numFmtId="4" fontId="26" fillId="0" borderId="2" xfId="0" applyNumberFormat="1" applyFont="1" applyBorder="1" applyAlignment="1">
      <alignment horizontal="center" vertical="center" wrapText="1"/>
    </xf>
    <xf numFmtId="4" fontId="26" fillId="0" borderId="3" xfId="0" applyNumberFormat="1" applyFont="1" applyBorder="1" applyAlignment="1">
      <alignment horizontal="center" vertical="center" wrapText="1"/>
    </xf>
    <xf numFmtId="0" fontId="2" fillId="0" borderId="1" xfId="0" applyFont="1" applyBorder="1" applyAlignment="1">
      <alignment horizontal="right" vertical="center" wrapText="1"/>
    </xf>
    <xf numFmtId="0" fontId="2" fillId="0" borderId="1" xfId="0" applyFont="1" applyBorder="1" applyAlignment="1">
      <alignment horizontal="justify" vertical="center" wrapText="1"/>
    </xf>
    <xf numFmtId="0" fontId="25" fillId="0" borderId="1" xfId="0" applyFont="1" applyBorder="1" applyAlignment="1">
      <alignment horizontal="left" vertical="center" wrapText="1"/>
    </xf>
    <xf numFmtId="0" fontId="44" fillId="3" borderId="1"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4" xfId="0" applyFont="1" applyBorder="1" applyAlignment="1">
      <alignment horizontal="center" vertical="center" wrapText="1"/>
    </xf>
    <xf numFmtId="4" fontId="25" fillId="0" borderId="1" xfId="0" applyNumberFormat="1" applyFont="1" applyBorder="1" applyAlignment="1">
      <alignment horizontal="center" vertical="center" wrapText="1"/>
    </xf>
    <xf numFmtId="4" fontId="25" fillId="0" borderId="2" xfId="0" applyNumberFormat="1" applyFont="1" applyBorder="1" applyAlignment="1">
      <alignment horizontal="center" vertical="center" wrapText="1"/>
    </xf>
    <xf numFmtId="4" fontId="25" fillId="0" borderId="4" xfId="0" applyNumberFormat="1" applyFont="1" applyBorder="1" applyAlignment="1">
      <alignment horizontal="center" vertical="center" wrapText="1"/>
    </xf>
    <xf numFmtId="0" fontId="25" fillId="0" borderId="3" xfId="0" applyFont="1" applyBorder="1" applyAlignment="1">
      <alignment horizontal="center" vertical="center" wrapText="1"/>
    </xf>
    <xf numFmtId="4" fontId="3" fillId="0" borderId="3" xfId="0" applyNumberFormat="1" applyFont="1" applyBorder="1" applyAlignment="1">
      <alignment horizontal="center" vertical="center" wrapText="1"/>
    </xf>
    <xf numFmtId="4" fontId="25" fillId="0" borderId="1" xfId="0" applyNumberFormat="1" applyFont="1" applyBorder="1" applyAlignment="1">
      <alignment horizontal="right" vertical="center" wrapText="1"/>
    </xf>
    <xf numFmtId="4" fontId="9" fillId="0" borderId="5" xfId="0" applyNumberFormat="1" applyFont="1" applyBorder="1" applyAlignment="1">
      <alignment horizontal="center"/>
    </xf>
    <xf numFmtId="4" fontId="9" fillId="0" borderId="7" xfId="0" applyNumberFormat="1" applyFont="1" applyBorder="1" applyAlignment="1">
      <alignment horizontal="center"/>
    </xf>
    <xf numFmtId="4" fontId="9" fillId="0" borderId="6" xfId="0" applyNumberFormat="1" applyFont="1" applyBorder="1" applyAlignment="1">
      <alignment horizontal="center"/>
    </xf>
    <xf numFmtId="4" fontId="10" fillId="0" borderId="5" xfId="0" applyNumberFormat="1" applyFont="1" applyBorder="1" applyAlignment="1">
      <alignment horizontal="center"/>
    </xf>
    <xf numFmtId="4" fontId="10" fillId="0" borderId="7" xfId="0" applyNumberFormat="1" applyFont="1" applyBorder="1" applyAlignment="1">
      <alignment horizontal="center"/>
    </xf>
    <xf numFmtId="4" fontId="10" fillId="0" borderId="6" xfId="0" applyNumberFormat="1" applyFont="1" applyBorder="1" applyAlignment="1">
      <alignment horizontal="center"/>
    </xf>
    <xf numFmtId="3" fontId="36" fillId="0" borderId="5" xfId="0" applyNumberFormat="1" applyFont="1" applyBorder="1" applyAlignment="1">
      <alignment horizontal="center" vertical="top"/>
    </xf>
    <xf numFmtId="3" fontId="36" fillId="0" borderId="7" xfId="0" applyNumberFormat="1" applyFont="1" applyBorder="1" applyAlignment="1">
      <alignment horizontal="center" vertical="top"/>
    </xf>
    <xf numFmtId="3" fontId="36" fillId="0" borderId="6" xfId="0" applyNumberFormat="1" applyFont="1" applyBorder="1" applyAlignment="1">
      <alignment horizontal="center" vertical="top"/>
    </xf>
    <xf numFmtId="0" fontId="46" fillId="0" borderId="2" xfId="0" applyFont="1" applyBorder="1" applyAlignment="1">
      <alignment horizontal="center" vertical="center" wrapText="1"/>
    </xf>
    <xf numFmtId="0" fontId="46" fillId="0" borderId="3" xfId="0" applyFont="1" applyBorder="1" applyAlignment="1">
      <alignment horizontal="center" vertical="center" wrapText="1"/>
    </xf>
    <xf numFmtId="0" fontId="49" fillId="3" borderId="2" xfId="0" applyFont="1" applyFill="1" applyBorder="1" applyAlignment="1">
      <alignment horizontal="center" vertical="center" wrapText="1"/>
    </xf>
    <xf numFmtId="0" fontId="49" fillId="3" borderId="3" xfId="0" applyFont="1" applyFill="1" applyBorder="1" applyAlignment="1">
      <alignment horizontal="center" vertical="center" wrapText="1"/>
    </xf>
    <xf numFmtId="0" fontId="46" fillId="0" borderId="2" xfId="0" applyFont="1" applyBorder="1" applyAlignment="1">
      <alignment horizontal="left" vertical="center" wrapText="1"/>
    </xf>
    <xf numFmtId="0" fontId="46" fillId="0" borderId="3" xfId="0" applyFont="1" applyBorder="1" applyAlignment="1">
      <alignment horizontal="left" vertical="center" wrapText="1"/>
    </xf>
    <xf numFmtId="0" fontId="40" fillId="0" borderId="9" xfId="0" applyFont="1" applyBorder="1" applyAlignment="1">
      <alignment horizontal="left" vertical="center" wrapText="1"/>
    </xf>
    <xf numFmtId="0" fontId="47" fillId="0" borderId="8" xfId="0" applyFont="1" applyBorder="1" applyAlignment="1">
      <alignment horizontal="left" vertical="center" wrapText="1"/>
    </xf>
    <xf numFmtId="0" fontId="47" fillId="0" borderId="12" xfId="0" applyFont="1" applyBorder="1" applyAlignment="1">
      <alignment horizontal="left" vertical="center" wrapText="1"/>
    </xf>
    <xf numFmtId="0" fontId="47" fillId="0" borderId="14" xfId="0" applyFont="1" applyBorder="1" applyAlignment="1">
      <alignment horizontal="left" vertical="center" wrapText="1"/>
    </xf>
    <xf numFmtId="0" fontId="47" fillId="0" borderId="0" xfId="0" applyFont="1" applyAlignment="1">
      <alignment horizontal="left" vertical="center" wrapText="1"/>
    </xf>
    <xf numFmtId="0" fontId="47" fillId="0" borderId="15" xfId="0" applyFont="1" applyBorder="1" applyAlignment="1">
      <alignment horizontal="left" vertical="center" wrapText="1"/>
    </xf>
    <xf numFmtId="0" fontId="47" fillId="0" borderId="10" xfId="0" applyFont="1" applyBorder="1" applyAlignment="1">
      <alignment horizontal="left" vertical="center" wrapText="1"/>
    </xf>
    <xf numFmtId="0" fontId="47" fillId="0" borderId="11" xfId="0" applyFont="1" applyBorder="1" applyAlignment="1">
      <alignment horizontal="left" vertical="center" wrapText="1"/>
    </xf>
    <xf numFmtId="0" fontId="47" fillId="0" borderId="13" xfId="0" applyFont="1" applyBorder="1" applyAlignment="1">
      <alignment horizontal="left" vertical="center" wrapText="1"/>
    </xf>
    <xf numFmtId="0" fontId="48" fillId="0" borderId="9" xfId="0" applyFont="1" applyBorder="1" applyAlignment="1">
      <alignment horizontal="left" vertical="center" wrapText="1"/>
    </xf>
    <xf numFmtId="0" fontId="48" fillId="0" borderId="8" xfId="0" applyFont="1" applyBorder="1" applyAlignment="1">
      <alignment horizontal="left" vertical="center" wrapText="1"/>
    </xf>
    <xf numFmtId="0" fontId="48" fillId="0" borderId="12" xfId="0" applyFont="1" applyBorder="1" applyAlignment="1">
      <alignment horizontal="left" vertical="center" wrapText="1"/>
    </xf>
    <xf numFmtId="0" fontId="48" fillId="0" borderId="14" xfId="0" applyFont="1" applyBorder="1" applyAlignment="1">
      <alignment horizontal="left" vertical="center" wrapText="1"/>
    </xf>
    <xf numFmtId="0" fontId="48" fillId="0" borderId="0" xfId="0" applyFont="1" applyAlignment="1">
      <alignment horizontal="left" vertical="center" wrapText="1"/>
    </xf>
    <xf numFmtId="0" fontId="48" fillId="0" borderId="15" xfId="0" applyFont="1" applyBorder="1" applyAlignment="1">
      <alignment horizontal="left" vertical="center" wrapText="1"/>
    </xf>
    <xf numFmtId="0" fontId="48" fillId="0" borderId="10" xfId="0" applyFont="1" applyBorder="1" applyAlignment="1">
      <alignment horizontal="left" vertical="center" wrapText="1"/>
    </xf>
    <xf numFmtId="0" fontId="48" fillId="0" borderId="11" xfId="0" applyFont="1" applyBorder="1" applyAlignment="1">
      <alignment horizontal="left" vertical="center" wrapText="1"/>
    </xf>
    <xf numFmtId="0" fontId="48" fillId="0" borderId="13" xfId="0" applyFont="1" applyBorder="1" applyAlignment="1">
      <alignment horizontal="left" vertical="center" wrapText="1"/>
    </xf>
    <xf numFmtId="168" fontId="19" fillId="0" borderId="5" xfId="0" applyNumberFormat="1" applyFont="1" applyBorder="1" applyAlignment="1">
      <alignment horizontal="center" vertical="top"/>
    </xf>
    <xf numFmtId="168" fontId="19" fillId="0" borderId="7" xfId="0" applyNumberFormat="1" applyFont="1" applyBorder="1" applyAlignment="1">
      <alignment horizontal="center" vertical="top"/>
    </xf>
    <xf numFmtId="168" fontId="19" fillId="0" borderId="6" xfId="0" applyNumberFormat="1" applyFont="1" applyBorder="1" applyAlignment="1">
      <alignment horizontal="center" vertical="top"/>
    </xf>
    <xf numFmtId="3" fontId="19" fillId="0" borderId="5" xfId="0" applyNumberFormat="1" applyFont="1" applyBorder="1" applyAlignment="1">
      <alignment horizontal="center" vertical="top"/>
    </xf>
    <xf numFmtId="3" fontId="19" fillId="0" borderId="7" xfId="0" applyNumberFormat="1" applyFont="1" applyBorder="1" applyAlignment="1">
      <alignment horizontal="center" vertical="top"/>
    </xf>
    <xf numFmtId="3" fontId="19" fillId="0" borderId="6" xfId="0" applyNumberFormat="1" applyFont="1" applyBorder="1" applyAlignment="1">
      <alignment horizontal="center" vertical="top"/>
    </xf>
    <xf numFmtId="4" fontId="48" fillId="0" borderId="3" xfId="0" applyNumberFormat="1" applyFont="1" applyBorder="1" applyAlignment="1">
      <alignment horizontal="right" vertical="center" wrapText="1"/>
    </xf>
    <xf numFmtId="4" fontId="10" fillId="0" borderId="9" xfId="0" applyNumberFormat="1" applyFont="1" applyBorder="1" applyAlignment="1">
      <alignment horizontal="left" vertical="top" wrapText="1"/>
    </xf>
    <xf numFmtId="4" fontId="10" fillId="0" borderId="8" xfId="0" applyNumberFormat="1" applyFont="1" applyBorder="1" applyAlignment="1">
      <alignment horizontal="left" vertical="top" wrapText="1"/>
    </xf>
    <xf numFmtId="4" fontId="10" fillId="0" borderId="12" xfId="0" applyNumberFormat="1" applyFont="1" applyBorder="1" applyAlignment="1">
      <alignment horizontal="left" vertical="top" wrapText="1"/>
    </xf>
    <xf numFmtId="4" fontId="10" fillId="0" borderId="10" xfId="0" applyNumberFormat="1" applyFont="1" applyBorder="1" applyAlignment="1">
      <alignment horizontal="left" vertical="top" wrapText="1"/>
    </xf>
    <xf numFmtId="4" fontId="10" fillId="0" borderId="11" xfId="0" applyNumberFormat="1" applyFont="1" applyBorder="1" applyAlignment="1">
      <alignment horizontal="left" vertical="top" wrapText="1"/>
    </xf>
    <xf numFmtId="4" fontId="10" fillId="0" borderId="13" xfId="0" applyNumberFormat="1" applyFont="1" applyBorder="1" applyAlignment="1">
      <alignment horizontal="left" vertical="top" wrapText="1"/>
    </xf>
    <xf numFmtId="4" fontId="2" fillId="0" borderId="2"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0" fontId="23" fillId="4" borderId="5" xfId="0" applyFont="1" applyFill="1" applyBorder="1" applyAlignment="1">
      <alignment horizontal="center"/>
    </xf>
    <xf numFmtId="0" fontId="23" fillId="4" borderId="7" xfId="0" applyFont="1" applyFill="1" applyBorder="1" applyAlignment="1">
      <alignment horizontal="center"/>
    </xf>
    <xf numFmtId="0" fontId="23" fillId="4" borderId="6" xfId="0" applyFont="1" applyFill="1" applyBorder="1" applyAlignment="1">
      <alignment horizontal="center"/>
    </xf>
    <xf numFmtId="1" fontId="23" fillId="4" borderId="1" xfId="0" applyNumberFormat="1" applyFont="1" applyFill="1" applyBorder="1" applyAlignment="1">
      <alignment horizontal="center"/>
    </xf>
    <xf numFmtId="1" fontId="23" fillId="4" borderId="5" xfId="0" applyNumberFormat="1" applyFont="1" applyFill="1" applyBorder="1" applyAlignment="1">
      <alignment horizontal="center"/>
    </xf>
    <xf numFmtId="1" fontId="23" fillId="4" borderId="7" xfId="0" applyNumberFormat="1" applyFont="1" applyFill="1" applyBorder="1" applyAlignment="1">
      <alignment horizontal="center"/>
    </xf>
    <xf numFmtId="1" fontId="23" fillId="4" borderId="6" xfId="0" applyNumberFormat="1" applyFont="1" applyFill="1" applyBorder="1" applyAlignment="1">
      <alignment horizontal="center"/>
    </xf>
    <xf numFmtId="4" fontId="3" fillId="0" borderId="5" xfId="0" applyNumberFormat="1" applyFont="1" applyBorder="1" applyAlignment="1">
      <alignment horizontal="right" vertical="center" wrapText="1"/>
    </xf>
    <xf numFmtId="168" fontId="10" fillId="0" borderId="5" xfId="0" applyNumberFormat="1" applyFont="1" applyBorder="1" applyAlignment="1">
      <alignment horizontal="center" vertical="top"/>
    </xf>
    <xf numFmtId="168" fontId="10" fillId="0" borderId="7" xfId="0" applyNumberFormat="1" applyFont="1" applyBorder="1" applyAlignment="1">
      <alignment horizontal="center" vertical="top"/>
    </xf>
    <xf numFmtId="168" fontId="10" fillId="0" borderId="6" xfId="0" applyNumberFormat="1" applyFont="1" applyBorder="1" applyAlignment="1">
      <alignment horizontal="center" vertical="top"/>
    </xf>
    <xf numFmtId="4" fontId="48" fillId="0" borderId="4" xfId="0" applyNumberFormat="1" applyFont="1" applyBorder="1" applyAlignment="1">
      <alignment horizontal="right" vertical="center" wrapText="1"/>
    </xf>
    <xf numFmtId="4" fontId="46" fillId="0" borderId="3" xfId="0" applyNumberFormat="1" applyFont="1" applyBorder="1" applyAlignment="1">
      <alignment horizontal="right" vertical="center" wrapText="1"/>
    </xf>
    <xf numFmtId="0" fontId="48" fillId="0" borderId="2" xfId="0" applyFont="1" applyBorder="1" applyAlignment="1">
      <alignment horizontal="center" vertical="center" wrapText="1"/>
    </xf>
    <xf numFmtId="0" fontId="48" fillId="0" borderId="3" xfId="0" applyFont="1" applyBorder="1" applyAlignment="1">
      <alignment horizontal="center" vertical="center" wrapText="1"/>
    </xf>
    <xf numFmtId="0" fontId="25" fillId="0" borderId="8" xfId="0" applyFont="1" applyBorder="1" applyAlignment="1">
      <alignment vertical="center" wrapText="1"/>
    </xf>
    <xf numFmtId="0" fontId="3" fillId="0" borderId="0" xfId="0" applyFont="1" applyAlignment="1">
      <alignment wrapText="1"/>
    </xf>
    <xf numFmtId="0" fontId="26" fillId="0" borderId="1" xfId="0" applyFont="1" applyBorder="1" applyAlignment="1">
      <alignment horizontal="center" vertical="center" wrapText="1"/>
    </xf>
  </cellXfs>
  <cellStyles count="3">
    <cellStyle name="Hipersaitas" xfId="1" builtinId="8"/>
    <cellStyle name="Įprastas" xfId="0" builtinId="0"/>
    <cellStyle name="Kablelis" xfId="2" builtinId="3"/>
  </cellStyles>
  <dxfs count="0"/>
  <tableStyles count="0" defaultTableStyle="TableStyleMedium2" defaultPivotStyle="PivotStyleLight16"/>
  <colors>
    <mruColors>
      <color rgb="FFDBE5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710F9-D3B8-4AB0-9C81-41851AF5D134}">
  <sheetPr>
    <tabColor rgb="FFFF0000"/>
    <pageSetUpPr fitToPage="1"/>
  </sheetPr>
  <dimension ref="B1:K92"/>
  <sheetViews>
    <sheetView zoomScale="90" zoomScaleNormal="90" workbookViewId="0">
      <pane ySplit="9" topLeftCell="A10" activePane="bottomLeft" state="frozen"/>
      <selection pane="bottomLeft" activeCell="K63" sqref="K63:K64"/>
    </sheetView>
  </sheetViews>
  <sheetFormatPr defaultColWidth="9.140625" defaultRowHeight="15" x14ac:dyDescent="0.25"/>
  <cols>
    <col min="1" max="1" width="5" style="18" customWidth="1"/>
    <col min="2" max="2" width="5.85546875" style="18" customWidth="1"/>
    <col min="3" max="3" width="41.42578125" style="18" customWidth="1"/>
    <col min="4" max="4" width="14" style="18" customWidth="1"/>
    <col min="5" max="5" width="13.5703125" style="18" customWidth="1"/>
    <col min="6" max="6" width="46.42578125" style="18" customWidth="1"/>
    <col min="7" max="7" width="13.7109375" style="18" customWidth="1"/>
    <col min="8" max="8" width="19.42578125" style="18" customWidth="1"/>
    <col min="9" max="9" width="17.140625" style="18" customWidth="1"/>
    <col min="10" max="10" width="19.5703125" style="18" customWidth="1"/>
    <col min="11" max="11" width="75.28515625" style="18" customWidth="1"/>
    <col min="12" max="16384" width="9.140625" style="18"/>
  </cols>
  <sheetData>
    <row r="1" spans="2:11" ht="81.599999999999994" customHeight="1" x14ac:dyDescent="0.25">
      <c r="K1" s="189" t="s">
        <v>757</v>
      </c>
    </row>
    <row r="2" spans="2:11" ht="15.75" x14ac:dyDescent="0.25">
      <c r="K2" s="181" t="s">
        <v>756</v>
      </c>
    </row>
    <row r="3" spans="2:11" x14ac:dyDescent="0.25">
      <c r="B3" s="269" t="s">
        <v>80</v>
      </c>
      <c r="C3" s="270"/>
      <c r="D3" s="270"/>
      <c r="E3" s="270"/>
      <c r="F3" s="270"/>
      <c r="G3" s="270"/>
      <c r="H3" s="270"/>
      <c r="I3" s="270"/>
      <c r="J3" s="270"/>
      <c r="K3" s="270"/>
    </row>
    <row r="4" spans="2:11" x14ac:dyDescent="0.25">
      <c r="B4" s="269" t="s">
        <v>81</v>
      </c>
      <c r="C4" s="270"/>
      <c r="D4" s="270"/>
      <c r="E4" s="270"/>
      <c r="F4" s="270"/>
      <c r="G4" s="270"/>
      <c r="H4" s="270"/>
      <c r="I4" s="270"/>
      <c r="J4" s="270"/>
      <c r="K4" s="270"/>
    </row>
    <row r="6" spans="2:11" x14ac:dyDescent="0.25">
      <c r="B6" s="20" t="s">
        <v>82</v>
      </c>
    </row>
    <row r="7" spans="2:11" x14ac:dyDescent="0.25">
      <c r="B7" s="271" t="s">
        <v>39</v>
      </c>
      <c r="C7" s="271" t="s">
        <v>71</v>
      </c>
      <c r="D7" s="271"/>
      <c r="E7" s="271" t="s">
        <v>72</v>
      </c>
      <c r="F7" s="271" t="s">
        <v>60</v>
      </c>
      <c r="G7" s="271"/>
      <c r="H7" s="271"/>
      <c r="I7" s="271"/>
      <c r="J7" s="271" t="s">
        <v>73</v>
      </c>
      <c r="K7" s="271" t="s">
        <v>74</v>
      </c>
    </row>
    <row r="8" spans="2:11" ht="54" customHeight="1" x14ac:dyDescent="0.25">
      <c r="B8" s="271"/>
      <c r="C8" s="76" t="s">
        <v>75</v>
      </c>
      <c r="D8" s="76" t="s">
        <v>76</v>
      </c>
      <c r="E8" s="271"/>
      <c r="F8" s="76" t="s">
        <v>77</v>
      </c>
      <c r="G8" s="76" t="s">
        <v>78</v>
      </c>
      <c r="H8" s="76" t="s">
        <v>205</v>
      </c>
      <c r="I8" s="76" t="s">
        <v>206</v>
      </c>
      <c r="J8" s="271"/>
      <c r="K8" s="271"/>
    </row>
    <row r="9" spans="2:11" s="52" customFormat="1" ht="12" x14ac:dyDescent="0.2">
      <c r="B9" s="51">
        <v>1</v>
      </c>
      <c r="C9" s="51">
        <v>2</v>
      </c>
      <c r="D9" s="51">
        <v>3</v>
      </c>
      <c r="E9" s="51">
        <v>4</v>
      </c>
      <c r="F9" s="51">
        <v>5</v>
      </c>
      <c r="G9" s="51">
        <v>6</v>
      </c>
      <c r="H9" s="51">
        <v>7</v>
      </c>
      <c r="I9" s="51">
        <v>8</v>
      </c>
      <c r="J9" s="51">
        <v>9</v>
      </c>
      <c r="K9" s="51">
        <v>10</v>
      </c>
    </row>
    <row r="10" spans="2:11" ht="45" x14ac:dyDescent="0.25">
      <c r="B10" s="36" t="s">
        <v>69</v>
      </c>
      <c r="C10" s="36" t="s">
        <v>85</v>
      </c>
      <c r="D10" s="36" t="s">
        <v>86</v>
      </c>
      <c r="E10" s="33" t="s">
        <v>347</v>
      </c>
      <c r="F10" s="135" t="s">
        <v>321</v>
      </c>
      <c r="G10" s="31" t="s">
        <v>183</v>
      </c>
      <c r="H10" s="31" t="s">
        <v>336</v>
      </c>
      <c r="I10" s="31" t="s">
        <v>337</v>
      </c>
      <c r="J10" s="33" t="s">
        <v>165</v>
      </c>
      <c r="K10" s="33" t="s">
        <v>339</v>
      </c>
    </row>
    <row r="11" spans="2:11" ht="75" x14ac:dyDescent="0.25">
      <c r="B11" s="34"/>
      <c r="C11" s="136"/>
      <c r="D11" s="136"/>
      <c r="E11" s="33" t="s">
        <v>347</v>
      </c>
      <c r="F11" s="135" t="s">
        <v>322</v>
      </c>
      <c r="G11" s="31" t="s">
        <v>184</v>
      </c>
      <c r="H11" s="31" t="s">
        <v>207</v>
      </c>
      <c r="I11" s="31" t="s">
        <v>208</v>
      </c>
      <c r="J11" s="35"/>
      <c r="K11" s="33" t="s">
        <v>87</v>
      </c>
    </row>
    <row r="12" spans="2:11" ht="60" x14ac:dyDescent="0.25">
      <c r="B12" s="34"/>
      <c r="C12" s="136"/>
      <c r="D12" s="136"/>
      <c r="E12" s="33" t="s">
        <v>347</v>
      </c>
      <c r="F12" s="135" t="s">
        <v>323</v>
      </c>
      <c r="G12" s="31" t="s">
        <v>185</v>
      </c>
      <c r="H12" s="31" t="s">
        <v>209</v>
      </c>
      <c r="I12" s="31" t="s">
        <v>210</v>
      </c>
      <c r="J12" s="35"/>
      <c r="K12" s="33" t="s">
        <v>340</v>
      </c>
    </row>
    <row r="13" spans="2:11" ht="75" x14ac:dyDescent="0.25">
      <c r="B13" s="34"/>
      <c r="C13" s="136"/>
      <c r="D13" s="136"/>
      <c r="E13" s="33" t="s">
        <v>347</v>
      </c>
      <c r="F13" s="135" t="s">
        <v>324</v>
      </c>
      <c r="G13" s="31" t="s">
        <v>186</v>
      </c>
      <c r="H13" s="31" t="s">
        <v>548</v>
      </c>
      <c r="I13" s="31" t="s">
        <v>549</v>
      </c>
      <c r="J13" s="35"/>
      <c r="K13" s="33" t="s">
        <v>550</v>
      </c>
    </row>
    <row r="14" spans="2:11" ht="30" x14ac:dyDescent="0.25">
      <c r="B14" s="34"/>
      <c r="C14" s="136"/>
      <c r="D14" s="136"/>
      <c r="E14" s="33" t="s">
        <v>347</v>
      </c>
      <c r="F14" s="135" t="s">
        <v>88</v>
      </c>
      <c r="G14" s="31" t="s">
        <v>187</v>
      </c>
      <c r="H14" s="31" t="s">
        <v>211</v>
      </c>
      <c r="I14" s="31" t="s">
        <v>212</v>
      </c>
      <c r="J14" s="35"/>
      <c r="K14" s="31" t="s">
        <v>89</v>
      </c>
    </row>
    <row r="15" spans="2:11" ht="45" x14ac:dyDescent="0.25">
      <c r="B15" s="34"/>
      <c r="C15" s="136"/>
      <c r="D15" s="136"/>
      <c r="E15" s="33" t="s">
        <v>347</v>
      </c>
      <c r="F15" s="135" t="s">
        <v>90</v>
      </c>
      <c r="G15" s="31" t="s">
        <v>188</v>
      </c>
      <c r="H15" s="31" t="s">
        <v>213</v>
      </c>
      <c r="I15" s="31" t="s">
        <v>214</v>
      </c>
      <c r="J15" s="35"/>
      <c r="K15" s="31" t="s">
        <v>89</v>
      </c>
    </row>
    <row r="16" spans="2:11" ht="60" x14ac:dyDescent="0.25">
      <c r="B16" s="34"/>
      <c r="C16" s="136"/>
      <c r="D16" s="136"/>
      <c r="E16" s="33" t="s">
        <v>347</v>
      </c>
      <c r="F16" s="135" t="s">
        <v>91</v>
      </c>
      <c r="G16" s="31" t="s">
        <v>189</v>
      </c>
      <c r="H16" s="31" t="s">
        <v>215</v>
      </c>
      <c r="I16" s="31" t="s">
        <v>216</v>
      </c>
      <c r="J16" s="35"/>
      <c r="K16" s="31" t="s">
        <v>89</v>
      </c>
    </row>
    <row r="17" spans="2:11" ht="20.25" customHeight="1" x14ac:dyDescent="0.25">
      <c r="B17" s="252" t="s">
        <v>79</v>
      </c>
      <c r="C17" s="252" t="s">
        <v>117</v>
      </c>
      <c r="D17" s="252" t="s">
        <v>92</v>
      </c>
      <c r="E17" s="252" t="s">
        <v>285</v>
      </c>
      <c r="F17" s="252" t="s">
        <v>281</v>
      </c>
      <c r="G17" s="137">
        <f>'IV skyrius IV sk'!K12</f>
        <v>0</v>
      </c>
      <c r="H17" s="137">
        <f>'IV skyrius IV sk'!N12</f>
        <v>0</v>
      </c>
      <c r="I17" s="137">
        <f>'IV skyrius IV sk'!O12</f>
        <v>167</v>
      </c>
      <c r="J17" s="256"/>
      <c r="K17" s="256"/>
    </row>
    <row r="18" spans="2:11" ht="22.5" customHeight="1" x14ac:dyDescent="0.25">
      <c r="B18" s="253"/>
      <c r="C18" s="253"/>
      <c r="D18" s="253"/>
      <c r="E18" s="253"/>
      <c r="F18" s="253"/>
      <c r="G18" s="77" t="s">
        <v>319</v>
      </c>
      <c r="H18" s="77" t="s">
        <v>190</v>
      </c>
      <c r="I18" s="77" t="s">
        <v>191</v>
      </c>
      <c r="J18" s="257"/>
      <c r="K18" s="257"/>
    </row>
    <row r="19" spans="2:11" ht="33" customHeight="1" x14ac:dyDescent="0.25">
      <c r="B19" s="256"/>
      <c r="C19" s="256"/>
      <c r="D19" s="256"/>
      <c r="E19" s="252" t="s">
        <v>285</v>
      </c>
      <c r="F19" s="252" t="s">
        <v>282</v>
      </c>
      <c r="G19" s="137">
        <f>'IV skyrius IV sk'!K13</f>
        <v>0</v>
      </c>
      <c r="H19" s="74">
        <f>'IV skyrius IV sk'!N13</f>
        <v>0</v>
      </c>
      <c r="I19" s="75">
        <f>'IV skyrius IV sk'!O13</f>
        <v>286</v>
      </c>
      <c r="J19" s="256"/>
      <c r="K19" s="256"/>
    </row>
    <row r="20" spans="2:11" ht="33" customHeight="1" x14ac:dyDescent="0.25">
      <c r="B20" s="257"/>
      <c r="C20" s="257"/>
      <c r="D20" s="257"/>
      <c r="E20" s="253"/>
      <c r="F20" s="253"/>
      <c r="G20" s="77" t="s">
        <v>319</v>
      </c>
      <c r="H20" s="77" t="s">
        <v>190</v>
      </c>
      <c r="I20" s="77" t="s">
        <v>191</v>
      </c>
      <c r="J20" s="257"/>
      <c r="K20" s="257"/>
    </row>
    <row r="21" spans="2:11" s="19" customFormat="1" ht="30.75" customHeight="1" x14ac:dyDescent="0.25">
      <c r="B21" s="256"/>
      <c r="C21" s="256"/>
      <c r="D21" s="256"/>
      <c r="E21" s="252" t="s">
        <v>285</v>
      </c>
      <c r="F21" s="252" t="s">
        <v>283</v>
      </c>
      <c r="G21" s="137">
        <f>'IV skyrius IV sk'!K14</f>
        <v>0</v>
      </c>
      <c r="H21" s="74">
        <f>'IV skyrius IV sk'!N14</f>
        <v>0</v>
      </c>
      <c r="I21" s="75">
        <f>'IV skyrius IV sk'!O14</f>
        <v>325</v>
      </c>
      <c r="J21" s="256"/>
      <c r="K21" s="256"/>
    </row>
    <row r="22" spans="2:11" s="19" customFormat="1" ht="33.75" customHeight="1" x14ac:dyDescent="0.25">
      <c r="B22" s="257"/>
      <c r="C22" s="257"/>
      <c r="D22" s="257"/>
      <c r="E22" s="253"/>
      <c r="F22" s="253"/>
      <c r="G22" s="77" t="s">
        <v>319</v>
      </c>
      <c r="H22" s="77" t="s">
        <v>190</v>
      </c>
      <c r="I22" s="77" t="s">
        <v>191</v>
      </c>
      <c r="J22" s="257"/>
      <c r="K22" s="257"/>
    </row>
    <row r="23" spans="2:11" ht="26.25" customHeight="1" x14ac:dyDescent="0.25">
      <c r="B23" s="256"/>
      <c r="C23" s="256"/>
      <c r="D23" s="256"/>
      <c r="E23" s="252" t="s">
        <v>285</v>
      </c>
      <c r="F23" s="252" t="s">
        <v>284</v>
      </c>
      <c r="G23" s="137">
        <f>'IV skyrius IV sk'!K15</f>
        <v>0</v>
      </c>
      <c r="H23" s="74">
        <f>'IV skyrius IV sk'!N15</f>
        <v>0</v>
      </c>
      <c r="I23" s="75">
        <f>'IV skyrius IV sk'!O15</f>
        <v>142</v>
      </c>
      <c r="J23" s="256"/>
      <c r="K23" s="256"/>
    </row>
    <row r="24" spans="2:11" ht="24.75" customHeight="1" x14ac:dyDescent="0.25">
      <c r="B24" s="257"/>
      <c r="C24" s="257"/>
      <c r="D24" s="257"/>
      <c r="E24" s="253"/>
      <c r="F24" s="253"/>
      <c r="G24" s="77" t="s">
        <v>319</v>
      </c>
      <c r="H24" s="77" t="s">
        <v>190</v>
      </c>
      <c r="I24" s="77" t="s">
        <v>191</v>
      </c>
      <c r="J24" s="257"/>
      <c r="K24" s="257"/>
    </row>
    <row r="25" spans="2:11" ht="20.25" customHeight="1" x14ac:dyDescent="0.25">
      <c r="B25" s="252" t="s">
        <v>94</v>
      </c>
      <c r="C25" s="252" t="s">
        <v>118</v>
      </c>
      <c r="D25" s="258" t="s">
        <v>95</v>
      </c>
      <c r="E25" s="252" t="s">
        <v>285</v>
      </c>
      <c r="F25" s="252" t="s">
        <v>325</v>
      </c>
      <c r="G25" s="258">
        <v>0</v>
      </c>
      <c r="H25" s="74">
        <v>0</v>
      </c>
      <c r="I25" s="75">
        <f>'IV skyrius III sk'!O13</f>
        <v>80</v>
      </c>
      <c r="J25" s="250"/>
      <c r="K25" s="250"/>
    </row>
    <row r="26" spans="2:11" ht="22.5" customHeight="1" x14ac:dyDescent="0.25">
      <c r="B26" s="253"/>
      <c r="C26" s="253"/>
      <c r="D26" s="259"/>
      <c r="E26" s="253"/>
      <c r="F26" s="253"/>
      <c r="G26" s="259"/>
      <c r="H26" s="77" t="s">
        <v>190</v>
      </c>
      <c r="I26" s="77" t="s">
        <v>191</v>
      </c>
      <c r="J26" s="251"/>
      <c r="K26" s="251"/>
    </row>
    <row r="27" spans="2:11" ht="23.25" customHeight="1" x14ac:dyDescent="0.25">
      <c r="B27" s="250"/>
      <c r="C27" s="250"/>
      <c r="D27" s="250"/>
      <c r="E27" s="252" t="s">
        <v>285</v>
      </c>
      <c r="F27" s="252" t="s">
        <v>667</v>
      </c>
      <c r="G27" s="258">
        <v>0</v>
      </c>
      <c r="H27" s="74">
        <v>0</v>
      </c>
      <c r="I27" s="75">
        <f>'IV skyrius III sk'!O12</f>
        <v>80</v>
      </c>
      <c r="J27" s="250"/>
      <c r="K27" s="250"/>
    </row>
    <row r="28" spans="2:11" ht="26.25" customHeight="1" x14ac:dyDescent="0.25">
      <c r="B28" s="251"/>
      <c r="C28" s="251"/>
      <c r="D28" s="251"/>
      <c r="E28" s="253"/>
      <c r="F28" s="253"/>
      <c r="G28" s="259"/>
      <c r="H28" s="77" t="s">
        <v>190</v>
      </c>
      <c r="I28" s="77" t="s">
        <v>191</v>
      </c>
      <c r="J28" s="251"/>
      <c r="K28" s="251"/>
    </row>
    <row r="29" spans="2:11" ht="25.5" customHeight="1" x14ac:dyDescent="0.25">
      <c r="B29" s="250"/>
      <c r="C29" s="250"/>
      <c r="D29" s="250"/>
      <c r="E29" s="252" t="s">
        <v>285</v>
      </c>
      <c r="F29" s="252" t="s">
        <v>546</v>
      </c>
      <c r="G29" s="258">
        <v>0</v>
      </c>
      <c r="H29" s="74">
        <v>0</v>
      </c>
      <c r="I29" s="75" cm="1">
        <f t="array" ref="I29">'IV skyrius X sk'!O12:O12</f>
        <v>657</v>
      </c>
      <c r="J29" s="250"/>
      <c r="K29" s="250"/>
    </row>
    <row r="30" spans="2:11" ht="26.25" customHeight="1" x14ac:dyDescent="0.25">
      <c r="B30" s="251"/>
      <c r="C30" s="251"/>
      <c r="D30" s="251"/>
      <c r="E30" s="253"/>
      <c r="F30" s="253"/>
      <c r="G30" s="259"/>
      <c r="H30" s="77" t="s">
        <v>190</v>
      </c>
      <c r="I30" s="77" t="s">
        <v>191</v>
      </c>
      <c r="J30" s="251"/>
      <c r="K30" s="251"/>
    </row>
    <row r="31" spans="2:11" ht="26.25" customHeight="1" x14ac:dyDescent="0.25">
      <c r="B31" s="250"/>
      <c r="C31" s="250"/>
      <c r="D31" s="250"/>
      <c r="E31" s="252" t="s">
        <v>285</v>
      </c>
      <c r="F31" s="252" t="s">
        <v>547</v>
      </c>
      <c r="G31" s="258">
        <v>0</v>
      </c>
      <c r="H31" s="74">
        <v>0</v>
      </c>
      <c r="I31" s="75" cm="1">
        <f t="array" ref="I31">'IV skyrius X sk'!O13:O13</f>
        <v>80</v>
      </c>
      <c r="J31" s="250"/>
      <c r="K31" s="250"/>
    </row>
    <row r="32" spans="2:11" ht="22.5" customHeight="1" x14ac:dyDescent="0.25">
      <c r="B32" s="251"/>
      <c r="C32" s="251"/>
      <c r="D32" s="251"/>
      <c r="E32" s="253"/>
      <c r="F32" s="253"/>
      <c r="G32" s="259"/>
      <c r="H32" s="77" t="s">
        <v>190</v>
      </c>
      <c r="I32" s="77" t="s">
        <v>191</v>
      </c>
      <c r="J32" s="251"/>
      <c r="K32" s="251"/>
    </row>
    <row r="33" spans="2:11" ht="22.5" customHeight="1" x14ac:dyDescent="0.25">
      <c r="B33" s="258" t="s">
        <v>96</v>
      </c>
      <c r="C33" s="252" t="s">
        <v>119</v>
      </c>
      <c r="D33" s="252" t="s">
        <v>97</v>
      </c>
      <c r="E33" s="252" t="s">
        <v>285</v>
      </c>
      <c r="F33" s="252" t="s">
        <v>222</v>
      </c>
      <c r="G33" s="272">
        <f>'IV skyrius I sk'!K12</f>
        <v>0</v>
      </c>
      <c r="H33" s="74">
        <f>'IV skyrius I sk'!N12</f>
        <v>0</v>
      </c>
      <c r="I33" s="75">
        <f>'IV skyrius I sk'!O12</f>
        <v>1603</v>
      </c>
      <c r="J33" s="250"/>
      <c r="K33" s="250"/>
    </row>
    <row r="34" spans="2:11" ht="22.5" customHeight="1" x14ac:dyDescent="0.25">
      <c r="B34" s="259"/>
      <c r="C34" s="253"/>
      <c r="D34" s="253"/>
      <c r="E34" s="253"/>
      <c r="F34" s="253"/>
      <c r="G34" s="273"/>
      <c r="H34" s="77" t="s">
        <v>190</v>
      </c>
      <c r="I34" s="77" t="s">
        <v>191</v>
      </c>
      <c r="J34" s="251"/>
      <c r="K34" s="251"/>
    </row>
    <row r="35" spans="2:11" ht="22.5" customHeight="1" x14ac:dyDescent="0.25">
      <c r="B35" s="250"/>
      <c r="C35" s="250"/>
      <c r="D35" s="250"/>
      <c r="E35" s="260" t="s">
        <v>285</v>
      </c>
      <c r="F35" s="252" t="s">
        <v>223</v>
      </c>
      <c r="G35" s="272">
        <f>'IV skyrius I sk'!K13</f>
        <v>0</v>
      </c>
      <c r="H35" s="74">
        <f>'IV skyrius I sk'!N13</f>
        <v>0</v>
      </c>
      <c r="I35" s="75">
        <f>'IV skyrius I sk'!O13</f>
        <v>23</v>
      </c>
      <c r="J35" s="250"/>
      <c r="K35" s="250"/>
    </row>
    <row r="36" spans="2:11" ht="22.5" customHeight="1" x14ac:dyDescent="0.25">
      <c r="B36" s="251"/>
      <c r="C36" s="251"/>
      <c r="D36" s="251"/>
      <c r="E36" s="265"/>
      <c r="F36" s="253"/>
      <c r="G36" s="273"/>
      <c r="H36" s="77" t="s">
        <v>190</v>
      </c>
      <c r="I36" s="77" t="s">
        <v>191</v>
      </c>
      <c r="J36" s="251"/>
      <c r="K36" s="251"/>
    </row>
    <row r="37" spans="2:11" x14ac:dyDescent="0.25">
      <c r="B37" s="250"/>
      <c r="C37" s="250"/>
      <c r="D37" s="250"/>
      <c r="E37" s="260" t="s">
        <v>285</v>
      </c>
      <c r="F37" s="252" t="s">
        <v>224</v>
      </c>
      <c r="G37" s="272">
        <f>'IV skyrius I sk'!K14</f>
        <v>0</v>
      </c>
      <c r="H37" s="74">
        <f>'IV skyrius I sk'!N14</f>
        <v>0</v>
      </c>
      <c r="I37" s="75">
        <f>'IV skyrius I sk'!O14</f>
        <v>6725</v>
      </c>
      <c r="J37" s="250"/>
      <c r="K37" s="250"/>
    </row>
    <row r="38" spans="2:11" x14ac:dyDescent="0.25">
      <c r="B38" s="251"/>
      <c r="C38" s="251"/>
      <c r="D38" s="251"/>
      <c r="E38" s="265"/>
      <c r="F38" s="253"/>
      <c r="G38" s="273"/>
      <c r="H38" s="77" t="s">
        <v>190</v>
      </c>
      <c r="I38" s="77" t="s">
        <v>191</v>
      </c>
      <c r="J38" s="251"/>
      <c r="K38" s="251"/>
    </row>
    <row r="39" spans="2:11" ht="29.25" customHeight="1" x14ac:dyDescent="0.25">
      <c r="B39" s="250"/>
      <c r="C39" s="250"/>
      <c r="D39" s="250"/>
      <c r="E39" s="260" t="s">
        <v>285</v>
      </c>
      <c r="F39" s="252" t="s">
        <v>225</v>
      </c>
      <c r="G39" s="272">
        <f>'IV skyrius I sk'!K15</f>
        <v>0</v>
      </c>
      <c r="H39" s="74">
        <f>'IV skyrius I sk'!N15</f>
        <v>0</v>
      </c>
      <c r="I39" s="109">
        <f>'IV skyrius I sk'!O15</f>
        <v>10.9375</v>
      </c>
      <c r="J39" s="250"/>
      <c r="K39" s="250"/>
    </row>
    <row r="40" spans="2:11" ht="29.25" customHeight="1" x14ac:dyDescent="0.25">
      <c r="B40" s="251"/>
      <c r="C40" s="251"/>
      <c r="D40" s="251"/>
      <c r="E40" s="265"/>
      <c r="F40" s="253"/>
      <c r="G40" s="273"/>
      <c r="H40" s="77" t="s">
        <v>190</v>
      </c>
      <c r="I40" s="77" t="s">
        <v>191</v>
      </c>
      <c r="J40" s="251"/>
      <c r="K40" s="251"/>
    </row>
    <row r="41" spans="2:11" x14ac:dyDescent="0.25">
      <c r="B41" s="250"/>
      <c r="C41" s="250"/>
      <c r="D41" s="250"/>
      <c r="E41" s="260" t="s">
        <v>285</v>
      </c>
      <c r="F41" s="252" t="s">
        <v>226</v>
      </c>
      <c r="G41" s="272">
        <f>'IV skyrius I sk'!K16</f>
        <v>0</v>
      </c>
      <c r="H41" s="74">
        <f>'IV skyrius I sk'!N16</f>
        <v>0</v>
      </c>
      <c r="I41" s="75">
        <f>'IV skyrius I sk'!O16</f>
        <v>1893</v>
      </c>
      <c r="J41" s="250"/>
      <c r="K41" s="250"/>
    </row>
    <row r="42" spans="2:11" x14ac:dyDescent="0.25">
      <c r="B42" s="251"/>
      <c r="C42" s="251"/>
      <c r="D42" s="251"/>
      <c r="E42" s="265"/>
      <c r="F42" s="253"/>
      <c r="G42" s="273"/>
      <c r="H42" s="77" t="s">
        <v>190</v>
      </c>
      <c r="I42" s="77" t="s">
        <v>191</v>
      </c>
      <c r="J42" s="251"/>
      <c r="K42" s="251"/>
    </row>
    <row r="43" spans="2:11" ht="150" x14ac:dyDescent="0.25">
      <c r="B43" s="33" t="s">
        <v>45</v>
      </c>
      <c r="C43" s="33" t="s">
        <v>696</v>
      </c>
      <c r="D43" s="33" t="s">
        <v>98</v>
      </c>
      <c r="E43" s="33" t="s">
        <v>347</v>
      </c>
      <c r="F43" s="33" t="s">
        <v>326</v>
      </c>
      <c r="G43" s="31" t="s">
        <v>192</v>
      </c>
      <c r="H43" s="31" t="s">
        <v>217</v>
      </c>
      <c r="I43" s="31">
        <v>69.7</v>
      </c>
      <c r="J43" s="36" t="s">
        <v>164</v>
      </c>
      <c r="K43" s="248" t="s">
        <v>341</v>
      </c>
    </row>
    <row r="44" spans="2:11" ht="45" x14ac:dyDescent="0.25">
      <c r="B44" s="34"/>
      <c r="C44" s="34"/>
      <c r="D44" s="34"/>
      <c r="E44" s="33" t="s">
        <v>347</v>
      </c>
      <c r="F44" s="33" t="s">
        <v>327</v>
      </c>
      <c r="G44" s="31" t="s">
        <v>193</v>
      </c>
      <c r="H44" s="31" t="s">
        <v>218</v>
      </c>
      <c r="I44" s="31" t="s">
        <v>219</v>
      </c>
      <c r="J44" s="37"/>
      <c r="K44" s="248"/>
    </row>
    <row r="45" spans="2:11" ht="30" x14ac:dyDescent="0.25">
      <c r="B45" s="34"/>
      <c r="C45" s="34"/>
      <c r="D45" s="34"/>
      <c r="E45" s="33" t="s">
        <v>347</v>
      </c>
      <c r="F45" s="33" t="s">
        <v>99</v>
      </c>
      <c r="G45" s="31" t="s">
        <v>194</v>
      </c>
      <c r="H45" s="31" t="s">
        <v>220</v>
      </c>
      <c r="I45" s="31" t="s">
        <v>221</v>
      </c>
      <c r="J45" s="37"/>
      <c r="K45" s="248"/>
    </row>
    <row r="46" spans="2:11" ht="45" x14ac:dyDescent="0.25">
      <c r="B46" s="202"/>
      <c r="C46" s="202"/>
      <c r="D46" s="202"/>
      <c r="E46" s="226" t="s">
        <v>347</v>
      </c>
      <c r="F46" s="226" t="s">
        <v>699</v>
      </c>
      <c r="G46" s="227" t="s">
        <v>700</v>
      </c>
      <c r="H46" s="227" t="s">
        <v>762</v>
      </c>
      <c r="I46" s="227" t="s">
        <v>228</v>
      </c>
      <c r="J46" s="228"/>
      <c r="K46" s="229" t="s">
        <v>701</v>
      </c>
    </row>
    <row r="47" spans="2:11" ht="30" x14ac:dyDescent="0.25">
      <c r="B47" s="202"/>
      <c r="C47" s="202"/>
      <c r="D47" s="202"/>
      <c r="E47" s="226" t="s">
        <v>347</v>
      </c>
      <c r="F47" s="226" t="s">
        <v>702</v>
      </c>
      <c r="G47" s="227" t="s">
        <v>703</v>
      </c>
      <c r="H47" s="227" t="s">
        <v>764</v>
      </c>
      <c r="I47" s="227" t="s">
        <v>765</v>
      </c>
      <c r="J47" s="228"/>
      <c r="K47" s="230"/>
    </row>
    <row r="48" spans="2:11" ht="30" x14ac:dyDescent="0.25">
      <c r="B48" s="202"/>
      <c r="C48" s="202"/>
      <c r="D48" s="202"/>
      <c r="E48" s="226" t="s">
        <v>347</v>
      </c>
      <c r="F48" s="226" t="s">
        <v>704</v>
      </c>
      <c r="G48" s="227" t="s">
        <v>705</v>
      </c>
      <c r="H48" s="227" t="s">
        <v>705</v>
      </c>
      <c r="I48" s="227" t="s">
        <v>763</v>
      </c>
      <c r="J48" s="228"/>
      <c r="K48" s="230"/>
    </row>
    <row r="49" spans="2:11" ht="22.5" customHeight="1" x14ac:dyDescent="0.25">
      <c r="B49" s="252" t="s">
        <v>100</v>
      </c>
      <c r="C49" s="252" t="s">
        <v>101</v>
      </c>
      <c r="D49" s="252" t="s">
        <v>102</v>
      </c>
      <c r="E49" s="252" t="s">
        <v>285</v>
      </c>
      <c r="F49" s="252" t="s">
        <v>456</v>
      </c>
      <c r="G49" s="258" t="s">
        <v>200</v>
      </c>
      <c r="H49" s="74">
        <v>0</v>
      </c>
      <c r="I49" s="233">
        <f>'IV skyrius VIII sk'!O12</f>
        <v>168.2208</v>
      </c>
      <c r="J49" s="256"/>
      <c r="K49" s="256"/>
    </row>
    <row r="50" spans="2:11" ht="21.75" customHeight="1" x14ac:dyDescent="0.25">
      <c r="B50" s="253"/>
      <c r="C50" s="253"/>
      <c r="D50" s="253"/>
      <c r="E50" s="253"/>
      <c r="F50" s="253"/>
      <c r="G50" s="259"/>
      <c r="H50" s="77" t="s">
        <v>190</v>
      </c>
      <c r="I50" s="77" t="s">
        <v>191</v>
      </c>
      <c r="J50" s="257"/>
      <c r="K50" s="257"/>
    </row>
    <row r="51" spans="2:11" ht="19.5" customHeight="1" x14ac:dyDescent="0.25">
      <c r="B51" s="256"/>
      <c r="C51" s="256"/>
      <c r="D51" s="256"/>
      <c r="E51" s="252" t="s">
        <v>285</v>
      </c>
      <c r="F51" s="252" t="s">
        <v>465</v>
      </c>
      <c r="G51" s="258" t="s">
        <v>200</v>
      </c>
      <c r="H51" s="74">
        <v>0</v>
      </c>
      <c r="I51" s="234">
        <f>'IV skyrius VIII sk'!O13</f>
        <v>7040</v>
      </c>
      <c r="J51" s="256"/>
      <c r="K51" s="256"/>
    </row>
    <row r="52" spans="2:11" ht="18.75" customHeight="1" x14ac:dyDescent="0.25">
      <c r="B52" s="257"/>
      <c r="C52" s="257"/>
      <c r="D52" s="257"/>
      <c r="E52" s="253"/>
      <c r="F52" s="253"/>
      <c r="G52" s="259"/>
      <c r="H52" s="77" t="s">
        <v>190</v>
      </c>
      <c r="I52" s="77" t="s">
        <v>191</v>
      </c>
      <c r="J52" s="257"/>
      <c r="K52" s="257"/>
    </row>
    <row r="53" spans="2:11" ht="18.75" customHeight="1" x14ac:dyDescent="0.25">
      <c r="B53" s="256"/>
      <c r="C53" s="256"/>
      <c r="D53" s="256"/>
      <c r="E53" s="252" t="s">
        <v>285</v>
      </c>
      <c r="F53" s="252" t="s">
        <v>486</v>
      </c>
      <c r="G53" s="258" t="s">
        <v>200</v>
      </c>
      <c r="H53" s="74">
        <v>0</v>
      </c>
      <c r="I53" s="75">
        <f>'IV skyrius VIII sk'!O14</f>
        <v>4500</v>
      </c>
      <c r="J53" s="256"/>
      <c r="K53" s="256"/>
    </row>
    <row r="54" spans="2:11" x14ac:dyDescent="0.25">
      <c r="B54" s="257"/>
      <c r="C54" s="257"/>
      <c r="D54" s="257"/>
      <c r="E54" s="253"/>
      <c r="F54" s="253"/>
      <c r="G54" s="259"/>
      <c r="H54" s="77" t="s">
        <v>190</v>
      </c>
      <c r="I54" s="77" t="s">
        <v>191</v>
      </c>
      <c r="J54" s="257"/>
      <c r="K54" s="257"/>
    </row>
    <row r="55" spans="2:11" x14ac:dyDescent="0.25">
      <c r="B55" s="252" t="s">
        <v>104</v>
      </c>
      <c r="C55" s="252" t="s">
        <v>105</v>
      </c>
      <c r="D55" s="252" t="s">
        <v>106</v>
      </c>
      <c r="E55" s="252" t="s">
        <v>285</v>
      </c>
      <c r="F55" s="252" t="s">
        <v>633</v>
      </c>
      <c r="G55" s="258" t="s">
        <v>200</v>
      </c>
      <c r="H55" s="74">
        <v>0</v>
      </c>
      <c r="I55" s="75">
        <f>'IV skyrius XI sk'!O12</f>
        <v>502800</v>
      </c>
      <c r="J55" s="250"/>
      <c r="K55" s="250"/>
    </row>
    <row r="56" spans="2:11" ht="15" customHeight="1" x14ac:dyDescent="0.25">
      <c r="B56" s="253"/>
      <c r="C56" s="253"/>
      <c r="D56" s="253"/>
      <c r="E56" s="253"/>
      <c r="F56" s="253"/>
      <c r="G56" s="259"/>
      <c r="H56" s="77" t="s">
        <v>190</v>
      </c>
      <c r="I56" s="139" t="s">
        <v>191</v>
      </c>
      <c r="J56" s="251"/>
      <c r="K56" s="251"/>
    </row>
    <row r="57" spans="2:11" ht="22.5" customHeight="1" x14ac:dyDescent="0.25">
      <c r="B57" s="256"/>
      <c r="C57" s="256"/>
      <c r="D57" s="256"/>
      <c r="E57" s="252" t="s">
        <v>285</v>
      </c>
      <c r="F57" s="252" t="s">
        <v>639</v>
      </c>
      <c r="G57" s="258" t="s">
        <v>200</v>
      </c>
      <c r="H57" s="74">
        <v>0</v>
      </c>
      <c r="I57" s="158">
        <f>'IV skyrius XI sk'!O13</f>
        <v>0.17</v>
      </c>
      <c r="J57" s="250"/>
      <c r="K57" s="250"/>
    </row>
    <row r="58" spans="2:11" ht="24.75" customHeight="1" x14ac:dyDescent="0.25">
      <c r="B58" s="257"/>
      <c r="C58" s="257"/>
      <c r="D58" s="257"/>
      <c r="E58" s="253"/>
      <c r="F58" s="253"/>
      <c r="G58" s="259"/>
      <c r="H58" s="77" t="s">
        <v>190</v>
      </c>
      <c r="I58" s="77" t="s">
        <v>191</v>
      </c>
      <c r="J58" s="251"/>
      <c r="K58" s="251"/>
    </row>
    <row r="59" spans="2:11" ht="20.25" customHeight="1" x14ac:dyDescent="0.25">
      <c r="B59" s="256"/>
      <c r="C59" s="256"/>
      <c r="D59" s="256"/>
      <c r="E59" s="252" t="s">
        <v>285</v>
      </c>
      <c r="F59" s="252" t="s">
        <v>632</v>
      </c>
      <c r="G59" s="258" t="s">
        <v>200</v>
      </c>
      <c r="H59" s="74">
        <v>0</v>
      </c>
      <c r="I59" s="231">
        <f>'IV skyrius XI sk'!O14</f>
        <v>26.846000000000004</v>
      </c>
      <c r="J59" s="250"/>
      <c r="K59" s="250"/>
    </row>
    <row r="60" spans="2:11" ht="15" customHeight="1" x14ac:dyDescent="0.25">
      <c r="B60" s="257"/>
      <c r="C60" s="257"/>
      <c r="D60" s="257"/>
      <c r="E60" s="253"/>
      <c r="F60" s="253"/>
      <c r="G60" s="259"/>
      <c r="H60" s="77" t="s">
        <v>190</v>
      </c>
      <c r="I60" s="77" t="s">
        <v>191</v>
      </c>
      <c r="J60" s="251"/>
      <c r="K60" s="251"/>
    </row>
    <row r="61" spans="2:11" ht="31.5" customHeight="1" x14ac:dyDescent="0.25">
      <c r="B61" s="242" t="s">
        <v>706</v>
      </c>
      <c r="C61" s="242" t="s">
        <v>707</v>
      </c>
      <c r="D61" s="242" t="s">
        <v>708</v>
      </c>
      <c r="E61" s="242" t="s">
        <v>285</v>
      </c>
      <c r="F61" s="242" t="s">
        <v>768</v>
      </c>
      <c r="G61" s="244" t="s">
        <v>709</v>
      </c>
      <c r="H61" s="223">
        <v>0</v>
      </c>
      <c r="I61" s="224">
        <f>'IV skyrius XIII sk'!O12</f>
        <v>5</v>
      </c>
      <c r="J61" s="246"/>
      <c r="K61" s="246"/>
    </row>
    <row r="62" spans="2:11" ht="31.5" customHeight="1" x14ac:dyDescent="0.25">
      <c r="B62" s="243"/>
      <c r="C62" s="243"/>
      <c r="D62" s="243"/>
      <c r="E62" s="243"/>
      <c r="F62" s="243"/>
      <c r="G62" s="245"/>
      <c r="H62" s="225" t="s">
        <v>740</v>
      </c>
      <c r="I62" s="225" t="s">
        <v>739</v>
      </c>
      <c r="J62" s="247"/>
      <c r="K62" s="247"/>
    </row>
    <row r="63" spans="2:11" ht="31.5" customHeight="1" x14ac:dyDescent="0.25">
      <c r="B63" s="240"/>
      <c r="C63" s="240"/>
      <c r="D63" s="240"/>
      <c r="E63" s="242" t="s">
        <v>285</v>
      </c>
      <c r="F63" s="242" t="s">
        <v>710</v>
      </c>
      <c r="G63" s="244" t="s">
        <v>709</v>
      </c>
      <c r="H63" s="223">
        <v>0</v>
      </c>
      <c r="I63" s="224">
        <f>'IV skyrius XIV sk'!O12</f>
        <v>2145</v>
      </c>
      <c r="J63" s="246"/>
      <c r="K63" s="246"/>
    </row>
    <row r="64" spans="2:11" ht="31.5" customHeight="1" x14ac:dyDescent="0.25">
      <c r="B64" s="241"/>
      <c r="C64" s="241"/>
      <c r="D64" s="241"/>
      <c r="E64" s="243"/>
      <c r="F64" s="243"/>
      <c r="G64" s="245"/>
      <c r="H64" s="225" t="s">
        <v>740</v>
      </c>
      <c r="I64" s="225" t="s">
        <v>739</v>
      </c>
      <c r="J64" s="247"/>
      <c r="K64" s="247"/>
    </row>
    <row r="65" spans="2:11" ht="60" x14ac:dyDescent="0.25">
      <c r="B65" s="33" t="s">
        <v>47</v>
      </c>
      <c r="C65" s="33" t="s">
        <v>108</v>
      </c>
      <c r="D65" s="33" t="s">
        <v>109</v>
      </c>
      <c r="E65" s="33" t="s">
        <v>347</v>
      </c>
      <c r="F65" s="33" t="s">
        <v>338</v>
      </c>
      <c r="G65" s="31" t="s">
        <v>195</v>
      </c>
      <c r="H65" s="31" t="s">
        <v>227</v>
      </c>
      <c r="I65" s="31" t="s">
        <v>228</v>
      </c>
      <c r="J65" s="36" t="s">
        <v>179</v>
      </c>
      <c r="K65" s="248" t="s">
        <v>360</v>
      </c>
    </row>
    <row r="66" spans="2:11" ht="30" x14ac:dyDescent="0.25">
      <c r="B66" s="34"/>
      <c r="C66" s="34"/>
      <c r="D66" s="34"/>
      <c r="E66" s="33" t="s">
        <v>347</v>
      </c>
      <c r="F66" s="33" t="s">
        <v>177</v>
      </c>
      <c r="G66" s="31" t="s">
        <v>196</v>
      </c>
      <c r="H66" s="31" t="s">
        <v>229</v>
      </c>
      <c r="I66" s="31" t="s">
        <v>230</v>
      </c>
      <c r="J66" s="37"/>
      <c r="K66" s="248"/>
    </row>
    <row r="67" spans="2:11" ht="30" x14ac:dyDescent="0.25">
      <c r="B67" s="263"/>
      <c r="C67" s="263"/>
      <c r="D67" s="263"/>
      <c r="E67" s="264" t="s">
        <v>347</v>
      </c>
      <c r="F67" s="264" t="s">
        <v>110</v>
      </c>
      <c r="G67" s="249" t="s">
        <v>197</v>
      </c>
      <c r="H67" s="249" t="s">
        <v>358</v>
      </c>
      <c r="I67" s="249" t="s">
        <v>359</v>
      </c>
      <c r="J67" s="267"/>
      <c r="K67" s="36" t="s">
        <v>342</v>
      </c>
    </row>
    <row r="68" spans="2:11" ht="45" x14ac:dyDescent="0.25">
      <c r="B68" s="263"/>
      <c r="C68" s="263"/>
      <c r="D68" s="263"/>
      <c r="E68" s="264"/>
      <c r="F68" s="264"/>
      <c r="G68" s="249"/>
      <c r="H68" s="249"/>
      <c r="I68" s="249"/>
      <c r="J68" s="267"/>
      <c r="K68" s="36" t="s">
        <v>111</v>
      </c>
    </row>
    <row r="69" spans="2:11" ht="45" x14ac:dyDescent="0.25">
      <c r="B69" s="34"/>
      <c r="C69" s="34"/>
      <c r="D69" s="34"/>
      <c r="E69" s="33" t="s">
        <v>347</v>
      </c>
      <c r="F69" s="33" t="s">
        <v>329</v>
      </c>
      <c r="G69" s="31" t="s">
        <v>198</v>
      </c>
      <c r="H69" s="31" t="s">
        <v>385</v>
      </c>
      <c r="I69" s="31" t="s">
        <v>362</v>
      </c>
      <c r="J69" s="37"/>
      <c r="K69" s="248" t="s">
        <v>343</v>
      </c>
    </row>
    <row r="70" spans="2:11" ht="45" x14ac:dyDescent="0.25">
      <c r="B70" s="34"/>
      <c r="C70" s="34"/>
      <c r="D70" s="34"/>
      <c r="E70" s="33" t="s">
        <v>347</v>
      </c>
      <c r="F70" s="33" t="s">
        <v>330</v>
      </c>
      <c r="G70" s="31" t="s">
        <v>199</v>
      </c>
      <c r="H70" s="31" t="s">
        <v>386</v>
      </c>
      <c r="I70" s="31" t="s">
        <v>363</v>
      </c>
      <c r="J70" s="37"/>
      <c r="K70" s="248"/>
    </row>
    <row r="71" spans="2:11" ht="75" x14ac:dyDescent="0.25">
      <c r="B71" s="263"/>
      <c r="C71" s="263"/>
      <c r="D71" s="263"/>
      <c r="E71" s="264" t="s">
        <v>347</v>
      </c>
      <c r="F71" s="260" t="s">
        <v>558</v>
      </c>
      <c r="G71" s="258" t="s">
        <v>204</v>
      </c>
      <c r="H71" s="258" t="s">
        <v>623</v>
      </c>
      <c r="I71" s="258" t="s">
        <v>231</v>
      </c>
      <c r="J71" s="267"/>
      <c r="K71" s="36" t="s">
        <v>344</v>
      </c>
    </row>
    <row r="72" spans="2:11" ht="111" x14ac:dyDescent="0.25">
      <c r="B72" s="263"/>
      <c r="C72" s="263"/>
      <c r="D72" s="263"/>
      <c r="E72" s="264"/>
      <c r="F72" s="261"/>
      <c r="G72" s="262"/>
      <c r="H72" s="262"/>
      <c r="I72" s="262"/>
      <c r="J72" s="267"/>
      <c r="K72" s="36" t="s">
        <v>559</v>
      </c>
    </row>
    <row r="73" spans="2:11" ht="30" x14ac:dyDescent="0.25">
      <c r="B73" s="34"/>
      <c r="C73" s="34"/>
      <c r="D73" s="34"/>
      <c r="E73" s="33" t="s">
        <v>347</v>
      </c>
      <c r="F73" s="33" t="s">
        <v>331</v>
      </c>
      <c r="G73" s="31" t="s">
        <v>203</v>
      </c>
      <c r="H73" s="31" t="s">
        <v>232</v>
      </c>
      <c r="I73" s="31" t="s">
        <v>411</v>
      </c>
      <c r="J73" s="37"/>
      <c r="K73" s="248" t="s">
        <v>345</v>
      </c>
    </row>
    <row r="74" spans="2:11" ht="37.5" customHeight="1" x14ac:dyDescent="0.25">
      <c r="B74" s="34"/>
      <c r="C74" s="34"/>
      <c r="D74" s="34"/>
      <c r="E74" s="33" t="s">
        <v>347</v>
      </c>
      <c r="F74" s="33" t="s">
        <v>332</v>
      </c>
      <c r="G74" s="31" t="s">
        <v>202</v>
      </c>
      <c r="H74" s="31" t="s">
        <v>408</v>
      </c>
      <c r="I74" s="31" t="s">
        <v>409</v>
      </c>
      <c r="J74" s="37"/>
      <c r="K74" s="248"/>
    </row>
    <row r="75" spans="2:11" ht="105" x14ac:dyDescent="0.25">
      <c r="B75" s="34"/>
      <c r="C75" s="34"/>
      <c r="D75" s="34"/>
      <c r="E75" s="33" t="s">
        <v>347</v>
      </c>
      <c r="F75" s="33" t="s">
        <v>333</v>
      </c>
      <c r="G75" s="31" t="s">
        <v>201</v>
      </c>
      <c r="H75" s="31" t="s">
        <v>233</v>
      </c>
      <c r="I75" s="31" t="s">
        <v>234</v>
      </c>
      <c r="J75" s="37"/>
      <c r="K75" s="36" t="s">
        <v>346</v>
      </c>
    </row>
    <row r="76" spans="2:11" x14ac:dyDescent="0.25">
      <c r="B76" s="252" t="s">
        <v>112</v>
      </c>
      <c r="C76" s="252" t="s">
        <v>120</v>
      </c>
      <c r="D76" s="252" t="s">
        <v>113</v>
      </c>
      <c r="E76" s="252" t="s">
        <v>285</v>
      </c>
      <c r="F76" s="252" t="s">
        <v>235</v>
      </c>
      <c r="G76" s="258" t="s">
        <v>200</v>
      </c>
      <c r="H76" s="74">
        <v>0</v>
      </c>
      <c r="I76" s="75">
        <f>'IV skyrius II sk'!O12</f>
        <v>1</v>
      </c>
      <c r="J76" s="250"/>
      <c r="K76" s="250"/>
    </row>
    <row r="77" spans="2:11" x14ac:dyDescent="0.25">
      <c r="B77" s="253"/>
      <c r="C77" s="253"/>
      <c r="D77" s="253"/>
      <c r="E77" s="253"/>
      <c r="F77" s="253"/>
      <c r="G77" s="259"/>
      <c r="H77" s="77" t="s">
        <v>190</v>
      </c>
      <c r="I77" s="77" t="s">
        <v>191</v>
      </c>
      <c r="J77" s="251"/>
      <c r="K77" s="251"/>
    </row>
    <row r="78" spans="2:11" x14ac:dyDescent="0.25">
      <c r="B78" s="250"/>
      <c r="C78" s="250"/>
      <c r="D78" s="250"/>
      <c r="E78" s="252" t="s">
        <v>285</v>
      </c>
      <c r="F78" s="252" t="s">
        <v>352</v>
      </c>
      <c r="G78" s="258" t="s">
        <v>392</v>
      </c>
      <c r="H78" s="133">
        <v>0</v>
      </c>
      <c r="I78" s="138">
        <f>'IV skyrius V sk'!O12</f>
        <v>17010</v>
      </c>
      <c r="J78" s="250"/>
      <c r="K78" s="250"/>
    </row>
    <row r="79" spans="2:11" x14ac:dyDescent="0.25">
      <c r="B79" s="251"/>
      <c r="C79" s="251"/>
      <c r="D79" s="251"/>
      <c r="E79" s="253"/>
      <c r="F79" s="253"/>
      <c r="G79" s="259"/>
      <c r="H79" s="77" t="s">
        <v>190</v>
      </c>
      <c r="I79" s="77" t="s">
        <v>191</v>
      </c>
      <c r="J79" s="251"/>
      <c r="K79" s="251"/>
    </row>
    <row r="80" spans="2:11" x14ac:dyDescent="0.25">
      <c r="B80" s="252" t="s">
        <v>114</v>
      </c>
      <c r="C80" s="252" t="s">
        <v>115</v>
      </c>
      <c r="D80" s="252" t="s">
        <v>116</v>
      </c>
      <c r="E80" s="252" t="s">
        <v>285</v>
      </c>
      <c r="F80" s="252" t="s">
        <v>375</v>
      </c>
      <c r="G80" s="258" t="s">
        <v>200</v>
      </c>
      <c r="H80" s="89">
        <v>0</v>
      </c>
      <c r="I80" s="138">
        <f>'IV skyrius VI sk'!O45</f>
        <v>7497</v>
      </c>
      <c r="J80" s="250"/>
      <c r="K80" s="250"/>
    </row>
    <row r="81" spans="2:11" x14ac:dyDescent="0.25">
      <c r="B81" s="253"/>
      <c r="C81" s="253"/>
      <c r="D81" s="253"/>
      <c r="E81" s="253"/>
      <c r="F81" s="253"/>
      <c r="G81" s="259"/>
      <c r="H81" s="90" t="s">
        <v>190</v>
      </c>
      <c r="I81" s="91" t="s">
        <v>191</v>
      </c>
      <c r="J81" s="251"/>
      <c r="K81" s="251"/>
    </row>
    <row r="82" spans="2:11" x14ac:dyDescent="0.25">
      <c r="B82" s="250"/>
      <c r="C82" s="250"/>
      <c r="D82" s="250"/>
      <c r="E82" s="252" t="s">
        <v>285</v>
      </c>
      <c r="F82" s="252" t="s">
        <v>384</v>
      </c>
      <c r="G82" s="258" t="s">
        <v>200</v>
      </c>
      <c r="H82" s="89">
        <v>0</v>
      </c>
      <c r="I82" s="138">
        <f>'IV skyrius VI sk'!O46</f>
        <v>3141</v>
      </c>
      <c r="J82" s="250"/>
      <c r="K82" s="250"/>
    </row>
    <row r="83" spans="2:11" x14ac:dyDescent="0.25">
      <c r="B83" s="251"/>
      <c r="C83" s="251"/>
      <c r="D83" s="251"/>
      <c r="E83" s="253"/>
      <c r="F83" s="253"/>
      <c r="G83" s="259"/>
      <c r="H83" s="90" t="s">
        <v>190</v>
      </c>
      <c r="I83" s="77" t="s">
        <v>191</v>
      </c>
      <c r="J83" s="251"/>
      <c r="K83" s="251"/>
    </row>
    <row r="84" spans="2:11" x14ac:dyDescent="0.25">
      <c r="B84" s="250"/>
      <c r="C84" s="250"/>
      <c r="D84" s="250"/>
      <c r="E84" s="252" t="s">
        <v>285</v>
      </c>
      <c r="F84" s="252" t="s">
        <v>399</v>
      </c>
      <c r="G84" s="258" t="s">
        <v>200</v>
      </c>
      <c r="H84" s="100">
        <v>0</v>
      </c>
      <c r="I84" s="138">
        <v>2093</v>
      </c>
      <c r="J84" s="250"/>
      <c r="K84" s="250"/>
    </row>
    <row r="85" spans="2:11" x14ac:dyDescent="0.25">
      <c r="B85" s="251"/>
      <c r="C85" s="251"/>
      <c r="D85" s="251"/>
      <c r="E85" s="253"/>
      <c r="F85" s="253"/>
      <c r="G85" s="259"/>
      <c r="H85" s="90" t="s">
        <v>190</v>
      </c>
      <c r="I85" s="77" t="s">
        <v>191</v>
      </c>
      <c r="J85" s="251"/>
      <c r="K85" s="251"/>
    </row>
    <row r="86" spans="2:11" x14ac:dyDescent="0.25">
      <c r="B86" s="256"/>
      <c r="C86" s="256"/>
      <c r="D86" s="256"/>
      <c r="E86" s="252" t="s">
        <v>285</v>
      </c>
      <c r="F86" s="252" t="s">
        <v>504</v>
      </c>
      <c r="G86" s="258" t="s">
        <v>392</v>
      </c>
      <c r="H86" s="133">
        <v>0</v>
      </c>
      <c r="I86" s="138" cm="1">
        <f t="array" ref="I86">'IV skyrius IX sk'!O12:O12</f>
        <v>3</v>
      </c>
      <c r="J86" s="256"/>
      <c r="K86" s="256"/>
    </row>
    <row r="87" spans="2:11" x14ac:dyDescent="0.25">
      <c r="B87" s="257"/>
      <c r="C87" s="257"/>
      <c r="D87" s="257"/>
      <c r="E87" s="253"/>
      <c r="F87" s="253"/>
      <c r="G87" s="259"/>
      <c r="H87" s="139" t="s">
        <v>190</v>
      </c>
      <c r="I87" s="139" t="s">
        <v>191</v>
      </c>
      <c r="J87" s="257"/>
      <c r="K87" s="257"/>
    </row>
    <row r="88" spans="2:11" x14ac:dyDescent="0.25">
      <c r="B88" s="255"/>
      <c r="C88" s="255"/>
      <c r="D88" s="255"/>
      <c r="E88" s="254" t="s">
        <v>285</v>
      </c>
      <c r="F88" s="254" t="s">
        <v>611</v>
      </c>
      <c r="G88" s="249" t="s">
        <v>392</v>
      </c>
      <c r="H88" s="133">
        <v>0</v>
      </c>
      <c r="I88" s="138">
        <f>'IV skyrius XII sk'!O12</f>
        <v>10000</v>
      </c>
      <c r="J88" s="255"/>
      <c r="K88" s="255"/>
    </row>
    <row r="89" spans="2:11" x14ac:dyDescent="0.25">
      <c r="B89" s="255"/>
      <c r="C89" s="255"/>
      <c r="D89" s="255"/>
      <c r="E89" s="254"/>
      <c r="F89" s="254"/>
      <c r="G89" s="249"/>
      <c r="H89" s="139" t="s">
        <v>190</v>
      </c>
      <c r="I89" s="139" t="s">
        <v>191</v>
      </c>
      <c r="J89" s="255"/>
      <c r="K89" s="255"/>
    </row>
    <row r="90" spans="2:11" x14ac:dyDescent="0.25">
      <c r="B90" s="23"/>
      <c r="C90" s="266"/>
      <c r="D90" s="268"/>
      <c r="E90" s="268"/>
      <c r="F90" s="268"/>
      <c r="G90" s="268"/>
      <c r="H90" s="268"/>
      <c r="I90" s="268"/>
      <c r="J90" s="268"/>
      <c r="K90" s="268"/>
    </row>
    <row r="91" spans="2:11" x14ac:dyDescent="0.25">
      <c r="B91" s="23"/>
      <c r="C91" s="266"/>
      <c r="D91" s="266"/>
      <c r="E91" s="266"/>
      <c r="F91" s="266"/>
      <c r="G91" s="266"/>
      <c r="H91" s="266"/>
      <c r="I91" s="266"/>
      <c r="J91" s="266"/>
      <c r="K91" s="266"/>
    </row>
    <row r="92" spans="2:11" x14ac:dyDescent="0.25">
      <c r="E92" s="140"/>
    </row>
  </sheetData>
  <mergeCells count="252">
    <mergeCell ref="K31:K32"/>
    <mergeCell ref="J31:J32"/>
    <mergeCell ref="K41:K42"/>
    <mergeCell ref="K39:K40"/>
    <mergeCell ref="F37:F38"/>
    <mergeCell ref="F39:F40"/>
    <mergeCell ref="F33:F34"/>
    <mergeCell ref="K37:K38"/>
    <mergeCell ref="J41:J42"/>
    <mergeCell ref="G39:G40"/>
    <mergeCell ref="F41:F42"/>
    <mergeCell ref="K25:K26"/>
    <mergeCell ref="J25:J26"/>
    <mergeCell ref="F23:F24"/>
    <mergeCell ref="E23:E24"/>
    <mergeCell ref="J27:J28"/>
    <mergeCell ref="G27:G28"/>
    <mergeCell ref="D41:D42"/>
    <mergeCell ref="E41:E42"/>
    <mergeCell ref="J39:J40"/>
    <mergeCell ref="G37:G38"/>
    <mergeCell ref="J37:J38"/>
    <mergeCell ref="G33:G34"/>
    <mergeCell ref="J33:J34"/>
    <mergeCell ref="K33:K34"/>
    <mergeCell ref="K27:K28"/>
    <mergeCell ref="G31:G32"/>
    <mergeCell ref="F31:F32"/>
    <mergeCell ref="E31:E32"/>
    <mergeCell ref="K29:K30"/>
    <mergeCell ref="J29:J30"/>
    <mergeCell ref="G29:G30"/>
    <mergeCell ref="F29:F30"/>
    <mergeCell ref="E29:E30"/>
    <mergeCell ref="G41:G42"/>
    <mergeCell ref="B3:K3"/>
    <mergeCell ref="B4:K4"/>
    <mergeCell ref="K43:K45"/>
    <mergeCell ref="B7:B8"/>
    <mergeCell ref="C7:D7"/>
    <mergeCell ref="E7:E8"/>
    <mergeCell ref="F7:I7"/>
    <mergeCell ref="J7:J8"/>
    <mergeCell ref="B35:B36"/>
    <mergeCell ref="F35:F36"/>
    <mergeCell ref="G35:G36"/>
    <mergeCell ref="J35:J36"/>
    <mergeCell ref="K35:K36"/>
    <mergeCell ref="B33:B34"/>
    <mergeCell ref="C33:C34"/>
    <mergeCell ref="D33:D34"/>
    <mergeCell ref="K7:K8"/>
    <mergeCell ref="C27:C28"/>
    <mergeCell ref="B21:B22"/>
    <mergeCell ref="G25:G26"/>
    <mergeCell ref="K23:K24"/>
    <mergeCell ref="J23:J24"/>
    <mergeCell ref="F25:F26"/>
    <mergeCell ref="E25:E26"/>
    <mergeCell ref="C39:C40"/>
    <mergeCell ref="B76:B77"/>
    <mergeCell ref="B41:B42"/>
    <mergeCell ref="C41:C42"/>
    <mergeCell ref="B78:B79"/>
    <mergeCell ref="B71:B72"/>
    <mergeCell ref="E59:E60"/>
    <mergeCell ref="E57:E58"/>
    <mergeCell ref="E78:E79"/>
    <mergeCell ref="D76:D77"/>
    <mergeCell ref="E51:E52"/>
    <mergeCell ref="D51:D52"/>
    <mergeCell ref="C51:C52"/>
    <mergeCell ref="D59:D60"/>
    <mergeCell ref="C59:C60"/>
    <mergeCell ref="B59:B60"/>
    <mergeCell ref="D57:D58"/>
    <mergeCell ref="C57:C58"/>
    <mergeCell ref="B57:B58"/>
    <mergeCell ref="B61:B62"/>
    <mergeCell ref="C61:C62"/>
    <mergeCell ref="D61:D62"/>
    <mergeCell ref="E61:E62"/>
    <mergeCell ref="B63:B64"/>
    <mergeCell ref="C91:K91"/>
    <mergeCell ref="B67:B68"/>
    <mergeCell ref="C67:C68"/>
    <mergeCell ref="D67:D68"/>
    <mergeCell ref="J67:J68"/>
    <mergeCell ref="E67:E68"/>
    <mergeCell ref="F67:F68"/>
    <mergeCell ref="G67:G68"/>
    <mergeCell ref="H67:H68"/>
    <mergeCell ref="C90:K90"/>
    <mergeCell ref="C76:C77"/>
    <mergeCell ref="K88:K89"/>
    <mergeCell ref="J88:J89"/>
    <mergeCell ref="D88:D89"/>
    <mergeCell ref="E76:E77"/>
    <mergeCell ref="H71:H72"/>
    <mergeCell ref="I71:I72"/>
    <mergeCell ref="J71:J72"/>
    <mergeCell ref="K86:K87"/>
    <mergeCell ref="J86:J87"/>
    <mergeCell ref="G86:G87"/>
    <mergeCell ref="F86:F87"/>
    <mergeCell ref="E86:E87"/>
    <mergeCell ref="C78:C79"/>
    <mergeCell ref="B37:B38"/>
    <mergeCell ref="E33:E34"/>
    <mergeCell ref="D27:D28"/>
    <mergeCell ref="C25:C26"/>
    <mergeCell ref="B27:B28"/>
    <mergeCell ref="E27:E28"/>
    <mergeCell ref="K17:K18"/>
    <mergeCell ref="J17:J18"/>
    <mergeCell ref="F17:F18"/>
    <mergeCell ref="E17:E18"/>
    <mergeCell ref="D17:D18"/>
    <mergeCell ref="C19:C20"/>
    <mergeCell ref="B19:B20"/>
    <mergeCell ref="K19:K20"/>
    <mergeCell ref="J19:J20"/>
    <mergeCell ref="F19:F20"/>
    <mergeCell ref="E19:E20"/>
    <mergeCell ref="D19:D20"/>
    <mergeCell ref="C17:C18"/>
    <mergeCell ref="B17:B18"/>
    <mergeCell ref="K21:K22"/>
    <mergeCell ref="J21:J22"/>
    <mergeCell ref="F21:F22"/>
    <mergeCell ref="E21:E22"/>
    <mergeCell ref="B25:B26"/>
    <mergeCell ref="C23:C24"/>
    <mergeCell ref="C35:C36"/>
    <mergeCell ref="D35:D36"/>
    <mergeCell ref="D23:D24"/>
    <mergeCell ref="B31:B32"/>
    <mergeCell ref="C21:C22"/>
    <mergeCell ref="D25:D26"/>
    <mergeCell ref="B23:B24"/>
    <mergeCell ref="D31:D32"/>
    <mergeCell ref="C31:C32"/>
    <mergeCell ref="D29:D30"/>
    <mergeCell ref="C29:C30"/>
    <mergeCell ref="B29:B30"/>
    <mergeCell ref="D21:D22"/>
    <mergeCell ref="F27:F28"/>
    <mergeCell ref="C71:C72"/>
    <mergeCell ref="D71:D72"/>
    <mergeCell ref="E71:E72"/>
    <mergeCell ref="B39:B40"/>
    <mergeCell ref="D39:D40"/>
    <mergeCell ref="E39:E40"/>
    <mergeCell ref="E49:E50"/>
    <mergeCell ref="D49:D50"/>
    <mergeCell ref="C49:C50"/>
    <mergeCell ref="E53:E54"/>
    <mergeCell ref="D55:D56"/>
    <mergeCell ref="C55:C56"/>
    <mergeCell ref="B55:B56"/>
    <mergeCell ref="E55:E56"/>
    <mergeCell ref="B49:B50"/>
    <mergeCell ref="B53:B54"/>
    <mergeCell ref="B51:B52"/>
    <mergeCell ref="D53:D54"/>
    <mergeCell ref="C53:C54"/>
    <mergeCell ref="C37:C38"/>
    <mergeCell ref="E35:E36"/>
    <mergeCell ref="D37:D38"/>
    <mergeCell ref="E37:E38"/>
    <mergeCell ref="K49:K50"/>
    <mergeCell ref="J49:J50"/>
    <mergeCell ref="K59:K60"/>
    <mergeCell ref="J59:J60"/>
    <mergeCell ref="K57:K58"/>
    <mergeCell ref="J57:J58"/>
    <mergeCell ref="F49:F50"/>
    <mergeCell ref="G49:G50"/>
    <mergeCell ref="G51:G52"/>
    <mergeCell ref="F51:F52"/>
    <mergeCell ref="G53:G54"/>
    <mergeCell ref="F53:F54"/>
    <mergeCell ref="J55:J56"/>
    <mergeCell ref="F71:F72"/>
    <mergeCell ref="G71:G72"/>
    <mergeCell ref="J51:J52"/>
    <mergeCell ref="K53:K54"/>
    <mergeCell ref="J53:J54"/>
    <mergeCell ref="K69:K70"/>
    <mergeCell ref="K55:K56"/>
    <mergeCell ref="G59:G60"/>
    <mergeCell ref="G55:G56"/>
    <mergeCell ref="F55:F56"/>
    <mergeCell ref="F59:F60"/>
    <mergeCell ref="G57:G58"/>
    <mergeCell ref="F57:F58"/>
    <mergeCell ref="K51:K52"/>
    <mergeCell ref="F61:F62"/>
    <mergeCell ref="G61:G62"/>
    <mergeCell ref="J61:J62"/>
    <mergeCell ref="K61:K62"/>
    <mergeCell ref="K82:K83"/>
    <mergeCell ref="J82:J83"/>
    <mergeCell ref="K84:K85"/>
    <mergeCell ref="J84:J85"/>
    <mergeCell ref="K73:K74"/>
    <mergeCell ref="J76:J77"/>
    <mergeCell ref="K78:K79"/>
    <mergeCell ref="J78:J79"/>
    <mergeCell ref="D84:D85"/>
    <mergeCell ref="D78:D79"/>
    <mergeCell ref="E84:E85"/>
    <mergeCell ref="F76:F77"/>
    <mergeCell ref="G76:G77"/>
    <mergeCell ref="G78:G79"/>
    <mergeCell ref="K76:K77"/>
    <mergeCell ref="K80:K81"/>
    <mergeCell ref="J80:J81"/>
    <mergeCell ref="F78:F79"/>
    <mergeCell ref="C84:C85"/>
    <mergeCell ref="B84:B85"/>
    <mergeCell ref="B82:B83"/>
    <mergeCell ref="B80:B81"/>
    <mergeCell ref="G88:G89"/>
    <mergeCell ref="F88:F89"/>
    <mergeCell ref="E88:E89"/>
    <mergeCell ref="E82:E83"/>
    <mergeCell ref="D82:D83"/>
    <mergeCell ref="C82:C83"/>
    <mergeCell ref="E80:E81"/>
    <mergeCell ref="D80:D81"/>
    <mergeCell ref="C80:C81"/>
    <mergeCell ref="C88:C89"/>
    <mergeCell ref="B88:B89"/>
    <mergeCell ref="C86:C87"/>
    <mergeCell ref="B86:B87"/>
    <mergeCell ref="G84:G85"/>
    <mergeCell ref="F84:F85"/>
    <mergeCell ref="F82:F83"/>
    <mergeCell ref="G82:G83"/>
    <mergeCell ref="G80:G81"/>
    <mergeCell ref="F80:F81"/>
    <mergeCell ref="D86:D87"/>
    <mergeCell ref="C63:C64"/>
    <mergeCell ref="D63:D64"/>
    <mergeCell ref="E63:E64"/>
    <mergeCell ref="F63:F64"/>
    <mergeCell ref="G63:G64"/>
    <mergeCell ref="J63:J64"/>
    <mergeCell ref="K63:K64"/>
    <mergeCell ref="K65:K66"/>
    <mergeCell ref="I67:I68"/>
  </mergeCells>
  <pageMargins left="0.7" right="0.7" top="0.75" bottom="0.75" header="0.3" footer="0.3"/>
  <pageSetup paperSize="8" scale="7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0DA6-DBDC-4E36-AE3D-633AEA53BE7C}">
  <sheetPr>
    <tabColor rgb="FFFFC000"/>
    <pageSetUpPr fitToPage="1"/>
  </sheetPr>
  <dimension ref="B2:W156"/>
  <sheetViews>
    <sheetView zoomScaleNormal="100" workbookViewId="0">
      <selection activeCell="E46" sqref="E46:E48"/>
    </sheetView>
  </sheetViews>
  <sheetFormatPr defaultColWidth="9.140625" defaultRowHeight="15" x14ac:dyDescent="0.25"/>
  <cols>
    <col min="1" max="1" width="3.7109375" customWidth="1"/>
    <col min="2" max="2" width="15.5703125" style="4" customWidth="1"/>
    <col min="3" max="3" width="9.5703125" style="1" customWidth="1"/>
    <col min="4" max="4" width="14.5703125" style="1" customWidth="1"/>
    <col min="5" max="5" width="20.42578125" style="1" customWidth="1"/>
    <col min="6" max="6" width="10.7109375" style="1" customWidth="1"/>
    <col min="7" max="7" width="10.28515625" style="1" customWidth="1"/>
    <col min="8" max="8" width="10.5703125" style="1" customWidth="1"/>
    <col min="9" max="9" width="11.28515625" style="8" customWidth="1"/>
    <col min="10" max="10" width="9.140625" style="8"/>
    <col min="11" max="11" width="11.5703125" style="8" customWidth="1"/>
    <col min="12" max="12" width="12.140625" style="8" customWidth="1"/>
    <col min="13" max="13" width="11" style="8" customWidth="1"/>
    <col min="14" max="14" width="47.42578125" style="1" customWidth="1"/>
    <col min="15" max="15" width="10.5703125" style="5" customWidth="1"/>
    <col min="16" max="16" width="13.5703125" style="1" customWidth="1"/>
    <col min="17" max="17" width="15.42578125" style="1" customWidth="1"/>
    <col min="18" max="18" width="14" customWidth="1"/>
    <col min="19" max="19" width="12.7109375" style="25" bestFit="1" customWidth="1"/>
    <col min="20" max="20" width="17.140625" customWidth="1"/>
    <col min="21" max="21" width="14.28515625" customWidth="1"/>
    <col min="22" max="22" width="15.425781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449</v>
      </c>
      <c r="C5" s="270"/>
      <c r="D5" s="270"/>
      <c r="E5" s="270"/>
      <c r="F5" s="270"/>
      <c r="G5" s="270"/>
      <c r="H5" s="270"/>
      <c r="I5" s="270"/>
      <c r="J5" s="270"/>
      <c r="K5" s="270"/>
      <c r="L5" s="270"/>
      <c r="M5" s="270"/>
      <c r="N5" s="270"/>
      <c r="O5" s="270"/>
      <c r="P5" s="270"/>
      <c r="Q5" s="270"/>
    </row>
    <row r="6" spans="2:19" x14ac:dyDescent="0.25">
      <c r="B6" s="270" t="s">
        <v>450</v>
      </c>
      <c r="C6" s="270"/>
      <c r="D6" s="270"/>
      <c r="E6" s="270"/>
      <c r="F6" s="270"/>
      <c r="G6" s="270"/>
      <c r="H6" s="270"/>
      <c r="I6" s="270"/>
      <c r="J6" s="270"/>
      <c r="K6" s="270"/>
      <c r="L6" s="270"/>
      <c r="M6" s="270"/>
      <c r="N6" s="270"/>
      <c r="O6" s="270"/>
      <c r="P6" s="270"/>
      <c r="Q6" s="270"/>
    </row>
    <row r="8" spans="2:19" ht="15" customHeight="1" x14ac:dyDescent="0.25">
      <c r="B8" s="277" t="s">
        <v>41</v>
      </c>
      <c r="C8" s="277"/>
      <c r="D8" s="277"/>
      <c r="E8" s="277"/>
      <c r="F8" s="277"/>
      <c r="G8" s="277"/>
      <c r="H8" s="277"/>
      <c r="I8" s="277"/>
      <c r="J8" s="277"/>
      <c r="K8" s="277"/>
      <c r="L8" s="277"/>
      <c r="M8" s="277"/>
      <c r="N8" s="277"/>
      <c r="O8" s="277"/>
      <c r="P8" s="277"/>
      <c r="Q8" s="277"/>
    </row>
    <row r="9" spans="2:19" ht="15" customHeight="1" x14ac:dyDescent="0.25">
      <c r="B9" s="271" t="s">
        <v>39</v>
      </c>
      <c r="C9" s="271" t="s">
        <v>55</v>
      </c>
      <c r="D9" s="271"/>
      <c r="E9" s="291" t="s">
        <v>40</v>
      </c>
      <c r="F9" s="291"/>
      <c r="G9" s="291"/>
      <c r="H9" s="291"/>
      <c r="I9" s="291"/>
      <c r="J9" s="291"/>
      <c r="K9" s="339" t="s">
        <v>451</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296" t="s">
        <v>452</v>
      </c>
      <c r="D12" s="297"/>
      <c r="E12" s="341" t="s">
        <v>107</v>
      </c>
      <c r="F12" s="341"/>
      <c r="G12" s="341"/>
      <c r="H12" s="341"/>
      <c r="I12" s="341"/>
      <c r="J12" s="341"/>
      <c r="K12" s="340">
        <v>0</v>
      </c>
      <c r="L12" s="340"/>
      <c r="M12" s="340"/>
      <c r="N12" s="12">
        <v>0</v>
      </c>
      <c r="O12" s="489">
        <f>O42+O53</f>
        <v>168.2208</v>
      </c>
      <c r="P12" s="490"/>
      <c r="Q12" s="491"/>
    </row>
    <row r="13" spans="2:19" x14ac:dyDescent="0.25">
      <c r="B13" s="62" t="s">
        <v>45</v>
      </c>
      <c r="C13" s="296" t="s">
        <v>453</v>
      </c>
      <c r="D13" s="297"/>
      <c r="E13" s="313" t="s">
        <v>328</v>
      </c>
      <c r="F13" s="314"/>
      <c r="G13" s="314"/>
      <c r="H13" s="314"/>
      <c r="I13" s="314"/>
      <c r="J13" s="315"/>
      <c r="K13" s="298">
        <v>0</v>
      </c>
      <c r="L13" s="299"/>
      <c r="M13" s="300"/>
      <c r="N13" s="12">
        <v>0</v>
      </c>
      <c r="O13" s="492">
        <f>O54</f>
        <v>7040</v>
      </c>
      <c r="P13" s="493"/>
      <c r="Q13" s="494"/>
    </row>
    <row r="14" spans="2:19" x14ac:dyDescent="0.25">
      <c r="B14" s="62" t="s">
        <v>47</v>
      </c>
      <c r="C14" s="296" t="s">
        <v>454</v>
      </c>
      <c r="D14" s="297"/>
      <c r="E14" s="313" t="s">
        <v>103</v>
      </c>
      <c r="F14" s="314"/>
      <c r="G14" s="314"/>
      <c r="H14" s="314"/>
      <c r="I14" s="314"/>
      <c r="J14" s="315"/>
      <c r="K14" s="298">
        <v>0</v>
      </c>
      <c r="L14" s="299"/>
      <c r="M14" s="300"/>
      <c r="N14" s="12">
        <v>0</v>
      </c>
      <c r="O14" s="301">
        <f>O119</f>
        <v>4500</v>
      </c>
      <c r="P14" s="302"/>
      <c r="Q14" s="303"/>
    </row>
    <row r="17" spans="2:19" x14ac:dyDescent="0.25">
      <c r="B17" s="277" t="s">
        <v>38</v>
      </c>
      <c r="C17" s="277"/>
      <c r="D17" s="277"/>
      <c r="E17" s="277"/>
      <c r="F17" s="277"/>
      <c r="G17" s="277"/>
      <c r="H17" s="277"/>
      <c r="I17" s="277"/>
      <c r="J17" s="277"/>
      <c r="K17" s="277"/>
      <c r="L17" s="277"/>
      <c r="M17" s="277"/>
      <c r="N17" s="277"/>
      <c r="O17" s="277"/>
      <c r="P17" s="277"/>
      <c r="Q17" s="277"/>
    </row>
    <row r="18" spans="2:19" x14ac:dyDescent="0.25">
      <c r="B18" s="307" t="s">
        <v>56</v>
      </c>
      <c r="C18" s="307"/>
      <c r="D18" s="307"/>
      <c r="E18" s="307"/>
      <c r="F18" s="307"/>
      <c r="G18" s="307"/>
      <c r="H18" s="307"/>
      <c r="I18" s="307"/>
      <c r="J18" s="307"/>
      <c r="K18" s="307"/>
      <c r="L18" s="307"/>
      <c r="M18" s="307"/>
      <c r="N18" s="307" t="s">
        <v>27</v>
      </c>
      <c r="O18" s="307"/>
      <c r="P18" s="307"/>
      <c r="Q18" s="307"/>
    </row>
    <row r="19" spans="2:19" s="47" customFormat="1" ht="12" x14ac:dyDescent="0.2">
      <c r="B19" s="274">
        <v>1</v>
      </c>
      <c r="C19" s="274"/>
      <c r="D19" s="274"/>
      <c r="E19" s="274"/>
      <c r="F19" s="274"/>
      <c r="G19" s="274"/>
      <c r="H19" s="274"/>
      <c r="I19" s="274"/>
      <c r="J19" s="274"/>
      <c r="K19" s="274"/>
      <c r="L19" s="274"/>
      <c r="M19" s="274"/>
      <c r="N19" s="274">
        <v>2</v>
      </c>
      <c r="O19" s="274"/>
      <c r="P19" s="274"/>
      <c r="Q19" s="274"/>
      <c r="S19" s="48"/>
    </row>
    <row r="20" spans="2:19" x14ac:dyDescent="0.25">
      <c r="B20" s="275" t="s">
        <v>28</v>
      </c>
      <c r="C20" s="275"/>
      <c r="D20" s="275"/>
      <c r="E20" s="275"/>
      <c r="F20" s="275"/>
      <c r="G20" s="275"/>
      <c r="H20" s="275"/>
      <c r="I20" s="275"/>
      <c r="J20" s="275"/>
      <c r="K20" s="275"/>
      <c r="L20" s="275"/>
      <c r="M20" s="275"/>
      <c r="N20" s="276">
        <f>N21+N23+N26</f>
        <v>29199693.07</v>
      </c>
      <c r="O20" s="276"/>
      <c r="P20" s="276"/>
      <c r="Q20" s="276"/>
    </row>
    <row r="21" spans="2:19" x14ac:dyDescent="0.25">
      <c r="B21" s="275" t="s">
        <v>29</v>
      </c>
      <c r="C21" s="275"/>
      <c r="D21" s="275"/>
      <c r="E21" s="275"/>
      <c r="F21" s="275"/>
      <c r="G21" s="275"/>
      <c r="H21" s="275"/>
      <c r="I21" s="275"/>
      <c r="J21" s="275"/>
      <c r="K21" s="275"/>
      <c r="L21" s="275"/>
      <c r="M21" s="275"/>
      <c r="N21" s="290">
        <v>0</v>
      </c>
      <c r="O21" s="290"/>
      <c r="P21" s="290"/>
      <c r="Q21" s="290"/>
    </row>
    <row r="22" spans="2:19" x14ac:dyDescent="0.25">
      <c r="B22" s="308" t="s">
        <v>18</v>
      </c>
      <c r="C22" s="309"/>
      <c r="D22" s="309"/>
      <c r="E22" s="309"/>
      <c r="F22" s="309"/>
      <c r="G22" s="309"/>
      <c r="H22" s="309"/>
      <c r="I22" s="309"/>
      <c r="J22" s="309"/>
      <c r="K22" s="309"/>
      <c r="L22" s="309"/>
      <c r="M22" s="310"/>
      <c r="N22" s="283">
        <v>0</v>
      </c>
      <c r="O22" s="283"/>
      <c r="P22" s="283"/>
      <c r="Q22" s="283"/>
    </row>
    <row r="23" spans="2:19" x14ac:dyDescent="0.25">
      <c r="B23" s="275" t="s">
        <v>30</v>
      </c>
      <c r="C23" s="275"/>
      <c r="D23" s="275"/>
      <c r="E23" s="275"/>
      <c r="F23" s="275"/>
      <c r="G23" s="275"/>
      <c r="H23" s="275"/>
      <c r="I23" s="275"/>
      <c r="J23" s="275"/>
      <c r="K23" s="275"/>
      <c r="L23" s="275"/>
      <c r="M23" s="275"/>
      <c r="N23" s="290">
        <f>N24+N25</f>
        <v>0</v>
      </c>
      <c r="O23" s="290"/>
      <c r="P23" s="290"/>
      <c r="Q23" s="290"/>
    </row>
    <row r="24" spans="2:19" x14ac:dyDescent="0.25">
      <c r="B24" s="287" t="s">
        <v>53</v>
      </c>
      <c r="C24" s="287"/>
      <c r="D24" s="287"/>
      <c r="E24" s="287"/>
      <c r="F24" s="287"/>
      <c r="G24" s="287"/>
      <c r="H24" s="287"/>
      <c r="I24" s="287"/>
      <c r="J24" s="287"/>
      <c r="K24" s="287"/>
      <c r="L24" s="287"/>
      <c r="M24" s="287"/>
      <c r="N24" s="283">
        <f>K126</f>
        <v>0</v>
      </c>
      <c r="O24" s="283"/>
      <c r="P24" s="283"/>
      <c r="Q24" s="283"/>
      <c r="R24" s="69"/>
    </row>
    <row r="25" spans="2:19" x14ac:dyDescent="0.25">
      <c r="B25" s="280" t="s">
        <v>166</v>
      </c>
      <c r="C25" s="281"/>
      <c r="D25" s="281"/>
      <c r="E25" s="281"/>
      <c r="F25" s="281"/>
      <c r="G25" s="281"/>
      <c r="H25" s="281"/>
      <c r="I25" s="281"/>
      <c r="J25" s="281"/>
      <c r="K25" s="281"/>
      <c r="L25" s="281"/>
      <c r="M25" s="282"/>
      <c r="N25" s="283">
        <v>0</v>
      </c>
      <c r="O25" s="283"/>
      <c r="P25" s="283"/>
      <c r="Q25" s="283"/>
      <c r="R25" s="69"/>
    </row>
    <row r="26" spans="2:19" x14ac:dyDescent="0.25">
      <c r="B26" s="275" t="s">
        <v>31</v>
      </c>
      <c r="C26" s="275"/>
      <c r="D26" s="275"/>
      <c r="E26" s="275"/>
      <c r="F26" s="275"/>
      <c r="G26" s="275"/>
      <c r="H26" s="275"/>
      <c r="I26" s="275"/>
      <c r="J26" s="275"/>
      <c r="K26" s="275"/>
      <c r="L26" s="275"/>
      <c r="M26" s="275"/>
      <c r="N26" s="276">
        <f>N27</f>
        <v>29199693.07</v>
      </c>
      <c r="O26" s="276"/>
      <c r="P26" s="276"/>
      <c r="Q26" s="276"/>
    </row>
    <row r="27" spans="2:19" x14ac:dyDescent="0.25">
      <c r="B27" s="287" t="s">
        <v>54</v>
      </c>
      <c r="C27" s="287"/>
      <c r="D27" s="287"/>
      <c r="E27" s="287"/>
      <c r="F27" s="287"/>
      <c r="G27" s="287"/>
      <c r="H27" s="287"/>
      <c r="I27" s="287"/>
      <c r="J27" s="287"/>
      <c r="K27" s="287"/>
      <c r="L27" s="287"/>
      <c r="M27" s="287"/>
      <c r="N27" s="288">
        <f>L126</f>
        <v>29199693.07</v>
      </c>
      <c r="O27" s="288"/>
      <c r="P27" s="288"/>
      <c r="Q27" s="288"/>
    </row>
    <row r="28" spans="2:19" x14ac:dyDescent="0.25">
      <c r="B28" s="275" t="s">
        <v>32</v>
      </c>
      <c r="C28" s="275"/>
      <c r="D28" s="275"/>
      <c r="E28" s="275"/>
      <c r="F28" s="275"/>
      <c r="G28" s="275"/>
      <c r="H28" s="275"/>
      <c r="I28" s="275"/>
      <c r="J28" s="275"/>
      <c r="K28" s="275"/>
      <c r="L28" s="275"/>
      <c r="M28" s="275"/>
      <c r="N28" s="290">
        <v>0</v>
      </c>
      <c r="O28" s="290"/>
      <c r="P28" s="290"/>
      <c r="Q28" s="290"/>
    </row>
    <row r="29" spans="2:19" x14ac:dyDescent="0.25">
      <c r="B29" s="342" t="s">
        <v>18</v>
      </c>
      <c r="C29" s="342"/>
      <c r="D29" s="342"/>
      <c r="E29" s="342"/>
      <c r="F29" s="342"/>
      <c r="G29" s="342"/>
      <c r="H29" s="342"/>
      <c r="I29" s="342"/>
      <c r="J29" s="342"/>
      <c r="K29" s="342"/>
      <c r="L29" s="342"/>
      <c r="M29" s="342"/>
      <c r="N29" s="283">
        <v>0</v>
      </c>
      <c r="O29" s="283"/>
      <c r="P29" s="283"/>
      <c r="Q29" s="283"/>
    </row>
    <row r="30" spans="2:19" x14ac:dyDescent="0.25">
      <c r="B30" s="284" t="s">
        <v>33</v>
      </c>
      <c r="C30" s="285"/>
      <c r="D30" s="285"/>
      <c r="E30" s="285"/>
      <c r="F30" s="285"/>
      <c r="G30" s="285"/>
      <c r="H30" s="285"/>
      <c r="I30" s="285"/>
      <c r="J30" s="285"/>
      <c r="K30" s="285"/>
      <c r="L30" s="285"/>
      <c r="M30" s="286"/>
      <c r="N30" s="276">
        <f>N31+N32+N33</f>
        <v>4260756.38</v>
      </c>
      <c r="O30" s="276"/>
      <c r="P30" s="276"/>
      <c r="Q30" s="276"/>
    </row>
    <row r="31" spans="2:19" x14ac:dyDescent="0.25">
      <c r="B31" s="287" t="s">
        <v>34</v>
      </c>
      <c r="C31" s="287"/>
      <c r="D31" s="287"/>
      <c r="E31" s="287"/>
      <c r="F31" s="287"/>
      <c r="G31" s="287"/>
      <c r="H31" s="287"/>
      <c r="I31" s="287"/>
      <c r="J31" s="287"/>
      <c r="K31" s="287"/>
      <c r="L31" s="287"/>
      <c r="M31" s="287"/>
      <c r="N31" s="288">
        <f>M126</f>
        <v>4260756.38</v>
      </c>
      <c r="O31" s="288"/>
      <c r="P31" s="288"/>
      <c r="Q31" s="288"/>
    </row>
    <row r="32" spans="2:19" x14ac:dyDescent="0.25">
      <c r="B32" s="287" t="s">
        <v>35</v>
      </c>
      <c r="C32" s="287"/>
      <c r="D32" s="287"/>
      <c r="E32" s="287"/>
      <c r="F32" s="287"/>
      <c r="G32" s="287"/>
      <c r="H32" s="287"/>
      <c r="I32" s="287"/>
      <c r="J32" s="287"/>
      <c r="K32" s="287"/>
      <c r="L32" s="287"/>
      <c r="M32" s="287"/>
      <c r="N32" s="283">
        <v>0</v>
      </c>
      <c r="O32" s="283"/>
      <c r="P32" s="283"/>
      <c r="Q32" s="283"/>
    </row>
    <row r="33" spans="2:21" x14ac:dyDescent="0.25">
      <c r="B33" s="287" t="s">
        <v>36</v>
      </c>
      <c r="C33" s="287"/>
      <c r="D33" s="287"/>
      <c r="E33" s="287"/>
      <c r="F33" s="287"/>
      <c r="G33" s="287"/>
      <c r="H33" s="287"/>
      <c r="I33" s="287"/>
      <c r="J33" s="287"/>
      <c r="K33" s="287"/>
      <c r="L33" s="287"/>
      <c r="M33" s="287"/>
      <c r="N33" s="283">
        <v>0</v>
      </c>
      <c r="O33" s="283"/>
      <c r="P33" s="283"/>
      <c r="Q33" s="283"/>
    </row>
    <row r="34" spans="2:21" x14ac:dyDescent="0.25">
      <c r="B34" s="275" t="s">
        <v>37</v>
      </c>
      <c r="C34" s="275"/>
      <c r="D34" s="275"/>
      <c r="E34" s="275"/>
      <c r="F34" s="275"/>
      <c r="G34" s="275"/>
      <c r="H34" s="275"/>
      <c r="I34" s="275"/>
      <c r="J34" s="275"/>
      <c r="K34" s="275"/>
      <c r="L34" s="275"/>
      <c r="M34" s="275"/>
      <c r="N34" s="276">
        <f>N20+N30</f>
        <v>33460449.449999999</v>
      </c>
      <c r="O34" s="276"/>
      <c r="P34" s="276"/>
      <c r="Q34" s="276"/>
    </row>
    <row r="35" spans="2:21" x14ac:dyDescent="0.25">
      <c r="B35" s="13"/>
      <c r="C35" s="13"/>
      <c r="D35" s="13"/>
      <c r="E35" s="13"/>
      <c r="F35" s="13"/>
      <c r="G35" s="13"/>
      <c r="H35" s="13"/>
      <c r="I35" s="13"/>
      <c r="J35" s="13"/>
      <c r="K35" s="13"/>
      <c r="L35" s="13"/>
      <c r="M35" s="13"/>
      <c r="N35" s="102"/>
      <c r="O35" s="102"/>
      <c r="P35" s="102"/>
      <c r="Q35" s="102"/>
    </row>
    <row r="37" spans="2:21" x14ac:dyDescent="0.25">
      <c r="B37" s="277" t="s">
        <v>25</v>
      </c>
      <c r="C37" s="277"/>
      <c r="D37" s="277"/>
      <c r="E37" s="277"/>
      <c r="F37" s="277"/>
      <c r="G37" s="277"/>
      <c r="H37" s="277"/>
      <c r="I37" s="277"/>
      <c r="J37" s="277"/>
      <c r="K37" s="277"/>
      <c r="L37" s="277"/>
      <c r="M37" s="277"/>
      <c r="N37" s="277"/>
      <c r="O37" s="277"/>
      <c r="P37" s="277"/>
      <c r="Q37" s="277"/>
    </row>
    <row r="38" spans="2:21" ht="15" customHeight="1" x14ac:dyDescent="0.25">
      <c r="B38" s="338" t="s">
        <v>57</v>
      </c>
      <c r="C38" s="338" t="s">
        <v>58</v>
      </c>
      <c r="D38" s="338" t="s">
        <v>0</v>
      </c>
      <c r="E38" s="338" t="s">
        <v>1</v>
      </c>
      <c r="F38" s="338" t="s">
        <v>59</v>
      </c>
      <c r="G38" s="338" t="s">
        <v>277</v>
      </c>
      <c r="H38" s="392" t="s">
        <v>2</v>
      </c>
      <c r="I38" s="337" t="s">
        <v>3</v>
      </c>
      <c r="J38" s="337"/>
      <c r="K38" s="337"/>
      <c r="L38" s="337"/>
      <c r="M38" s="337"/>
      <c r="N38" s="338" t="s">
        <v>60</v>
      </c>
      <c r="O38" s="338"/>
      <c r="P38" s="338" t="s">
        <v>4</v>
      </c>
      <c r="Q38" s="338" t="s">
        <v>5</v>
      </c>
    </row>
    <row r="39" spans="2:21" ht="30" customHeight="1" x14ac:dyDescent="0.25">
      <c r="B39" s="338"/>
      <c r="C39" s="338"/>
      <c r="D39" s="338"/>
      <c r="E39" s="338"/>
      <c r="F39" s="338"/>
      <c r="G39" s="338"/>
      <c r="H39" s="392"/>
      <c r="I39" s="337" t="s">
        <v>6</v>
      </c>
      <c r="J39" s="337" t="s">
        <v>7</v>
      </c>
      <c r="K39" s="337"/>
      <c r="L39" s="337"/>
      <c r="M39" s="337" t="s">
        <v>8</v>
      </c>
      <c r="N39" s="338" t="s">
        <v>294</v>
      </c>
      <c r="O39" s="338" t="s">
        <v>241</v>
      </c>
      <c r="P39" s="338"/>
      <c r="Q39" s="338"/>
    </row>
    <row r="40" spans="2:21" ht="73.5" x14ac:dyDescent="0.25">
      <c r="B40" s="338"/>
      <c r="C40" s="338"/>
      <c r="D40" s="338"/>
      <c r="E40" s="338"/>
      <c r="F40" s="338"/>
      <c r="G40" s="338"/>
      <c r="H40" s="392"/>
      <c r="I40" s="337"/>
      <c r="J40" s="10" t="s">
        <v>9</v>
      </c>
      <c r="K40" s="10" t="s">
        <v>10</v>
      </c>
      <c r="L40" s="10" t="s">
        <v>11</v>
      </c>
      <c r="M40" s="337"/>
      <c r="N40" s="338"/>
      <c r="O40" s="338"/>
      <c r="P40" s="338"/>
      <c r="Q40" s="338"/>
    </row>
    <row r="41" spans="2:21" s="47" customFormat="1" ht="12" x14ac:dyDescent="0.2">
      <c r="B41" s="70">
        <v>1</v>
      </c>
      <c r="C41" s="70">
        <v>2</v>
      </c>
      <c r="D41" s="70">
        <v>3</v>
      </c>
      <c r="E41" s="70">
        <v>4</v>
      </c>
      <c r="F41" s="70">
        <v>5</v>
      </c>
      <c r="G41" s="70">
        <v>6</v>
      </c>
      <c r="H41" s="70">
        <v>7</v>
      </c>
      <c r="I41" s="71">
        <v>8</v>
      </c>
      <c r="J41" s="57">
        <v>9</v>
      </c>
      <c r="K41" s="57">
        <v>10</v>
      </c>
      <c r="L41" s="57">
        <v>11</v>
      </c>
      <c r="M41" s="57">
        <v>12</v>
      </c>
      <c r="N41" s="70">
        <v>13</v>
      </c>
      <c r="O41" s="70">
        <v>14</v>
      </c>
      <c r="P41" s="70">
        <v>15</v>
      </c>
      <c r="Q41" s="70">
        <v>16</v>
      </c>
      <c r="S41" s="48"/>
    </row>
    <row r="42" spans="2:21" ht="22.5" customHeight="1" x14ac:dyDescent="0.25">
      <c r="B42" s="328" t="s">
        <v>455</v>
      </c>
      <c r="C42" s="331" t="s">
        <v>13</v>
      </c>
      <c r="D42" s="331" t="s">
        <v>171</v>
      </c>
      <c r="E42" s="331" t="s">
        <v>665</v>
      </c>
      <c r="F42" s="331" t="s">
        <v>14</v>
      </c>
      <c r="G42" s="331" t="s">
        <v>142</v>
      </c>
      <c r="H42" s="331" t="s">
        <v>15</v>
      </c>
      <c r="I42" s="410">
        <f>SUM(J42:M44)</f>
        <v>6089964.0499999998</v>
      </c>
      <c r="J42" s="334">
        <f>SUM(J46:J52)</f>
        <v>0</v>
      </c>
      <c r="K42" s="334">
        <f>SUM(K46:K52)</f>
        <v>0</v>
      </c>
      <c r="L42" s="410">
        <f>SUM(L46:L52)</f>
        <v>5176469.43</v>
      </c>
      <c r="M42" s="410">
        <f>SUM(M46:M52)</f>
        <v>913494.62</v>
      </c>
      <c r="N42" s="115" t="s">
        <v>456</v>
      </c>
      <c r="O42" s="88">
        <f>O46+O49+O51</f>
        <v>28.89</v>
      </c>
      <c r="P42" s="331" t="s">
        <v>300</v>
      </c>
      <c r="Q42" s="331" t="s">
        <v>457</v>
      </c>
      <c r="T42" s="103"/>
    </row>
    <row r="43" spans="2:21" ht="21" x14ac:dyDescent="0.25">
      <c r="B43" s="329"/>
      <c r="C43" s="332"/>
      <c r="D43" s="332"/>
      <c r="E43" s="332"/>
      <c r="F43" s="332"/>
      <c r="G43" s="332"/>
      <c r="H43" s="332"/>
      <c r="I43" s="495"/>
      <c r="J43" s="335"/>
      <c r="K43" s="335"/>
      <c r="L43" s="495"/>
      <c r="M43" s="495"/>
      <c r="N43" s="115" t="s">
        <v>458</v>
      </c>
      <c r="O43" s="41">
        <f>O47+O50+O52</f>
        <v>3</v>
      </c>
      <c r="P43" s="332"/>
      <c r="Q43" s="332"/>
      <c r="T43" s="103"/>
    </row>
    <row r="44" spans="2:21" ht="21" x14ac:dyDescent="0.25">
      <c r="B44" s="329"/>
      <c r="C44" s="332"/>
      <c r="D44" s="332"/>
      <c r="E44" s="332"/>
      <c r="F44" s="332"/>
      <c r="G44" s="332"/>
      <c r="H44" s="332"/>
      <c r="I44" s="495"/>
      <c r="J44" s="335"/>
      <c r="K44" s="335"/>
      <c r="L44" s="495"/>
      <c r="M44" s="495"/>
      <c r="N44" s="115" t="s">
        <v>459</v>
      </c>
      <c r="O44" s="41">
        <f>O48</f>
        <v>7479</v>
      </c>
      <c r="P44" s="332"/>
      <c r="Q44" s="332"/>
      <c r="T44" s="103"/>
    </row>
    <row r="45" spans="2:21" ht="22.5" x14ac:dyDescent="0.25">
      <c r="B45" s="105" t="s">
        <v>16</v>
      </c>
      <c r="C45" s="43"/>
      <c r="D45" s="43"/>
      <c r="E45" s="43"/>
      <c r="F45" s="43"/>
      <c r="G45" s="43"/>
      <c r="H45" s="43"/>
      <c r="I45" s="58"/>
      <c r="J45" s="58"/>
      <c r="K45" s="60"/>
      <c r="L45" s="60"/>
      <c r="M45" s="58"/>
      <c r="N45" s="43"/>
      <c r="O45" s="72"/>
      <c r="P45" s="73"/>
      <c r="Q45" s="43"/>
    </row>
    <row r="46" spans="2:21" ht="22.5" x14ac:dyDescent="0.25">
      <c r="B46" s="324" t="s">
        <v>648</v>
      </c>
      <c r="C46" s="325"/>
      <c r="D46" s="319" t="s">
        <v>22</v>
      </c>
      <c r="E46" s="319" t="s">
        <v>18</v>
      </c>
      <c r="F46" s="325"/>
      <c r="G46" s="319" t="s">
        <v>142</v>
      </c>
      <c r="H46" s="325"/>
      <c r="I46" s="359">
        <f>SUM(J46:M48)</f>
        <v>937022.87000000011</v>
      </c>
      <c r="J46" s="320">
        <v>0</v>
      </c>
      <c r="K46" s="320">
        <v>0</v>
      </c>
      <c r="L46" s="359">
        <v>796469.43</v>
      </c>
      <c r="M46" s="359">
        <v>140553.44</v>
      </c>
      <c r="N46" s="116" t="s">
        <v>456</v>
      </c>
      <c r="O46" s="117">
        <v>0.74</v>
      </c>
      <c r="P46" s="319" t="s">
        <v>460</v>
      </c>
      <c r="Q46" s="319" t="s">
        <v>526</v>
      </c>
      <c r="U46" s="103" t="s">
        <v>280</v>
      </c>
    </row>
    <row r="47" spans="2:21" x14ac:dyDescent="0.25">
      <c r="B47" s="324"/>
      <c r="C47" s="325"/>
      <c r="D47" s="319"/>
      <c r="E47" s="319"/>
      <c r="F47" s="325"/>
      <c r="G47" s="319"/>
      <c r="H47" s="325"/>
      <c r="I47" s="359"/>
      <c r="J47" s="320"/>
      <c r="K47" s="320"/>
      <c r="L47" s="359"/>
      <c r="M47" s="359"/>
      <c r="N47" s="116" t="s">
        <v>458</v>
      </c>
      <c r="O47" s="38">
        <v>1</v>
      </c>
      <c r="P47" s="319"/>
      <c r="Q47" s="319"/>
    </row>
    <row r="48" spans="2:21" ht="17.25" customHeight="1" x14ac:dyDescent="0.25">
      <c r="B48" s="324"/>
      <c r="C48" s="325"/>
      <c r="D48" s="319"/>
      <c r="E48" s="319"/>
      <c r="F48" s="325"/>
      <c r="G48" s="319"/>
      <c r="H48" s="325"/>
      <c r="I48" s="359"/>
      <c r="J48" s="320"/>
      <c r="K48" s="320"/>
      <c r="L48" s="359"/>
      <c r="M48" s="359"/>
      <c r="N48" s="116" t="s">
        <v>459</v>
      </c>
      <c r="O48" s="85">
        <v>7479</v>
      </c>
      <c r="P48" s="319"/>
      <c r="Q48" s="319"/>
    </row>
    <row r="49" spans="2:22" ht="33.75" customHeight="1" x14ac:dyDescent="0.25">
      <c r="B49" s="324" t="s">
        <v>461</v>
      </c>
      <c r="C49" s="325"/>
      <c r="D49" s="319" t="s">
        <v>26</v>
      </c>
      <c r="E49" s="357" t="s">
        <v>658</v>
      </c>
      <c r="F49" s="325"/>
      <c r="G49" s="319" t="s">
        <v>142</v>
      </c>
      <c r="H49" s="325"/>
      <c r="I49" s="320">
        <f>SUM(J49:M50)</f>
        <v>2352941.1800000002</v>
      </c>
      <c r="J49" s="320">
        <v>0</v>
      </c>
      <c r="K49" s="320">
        <v>0</v>
      </c>
      <c r="L49" s="320">
        <v>2000000</v>
      </c>
      <c r="M49" s="320">
        <v>352941.18</v>
      </c>
      <c r="N49" s="116" t="s">
        <v>456</v>
      </c>
      <c r="O49" s="38">
        <v>6.15</v>
      </c>
      <c r="P49" s="319" t="s">
        <v>300</v>
      </c>
      <c r="Q49" s="319" t="s">
        <v>356</v>
      </c>
    </row>
    <row r="50" spans="2:22" ht="34.15" customHeight="1" x14ac:dyDescent="0.25">
      <c r="B50" s="324"/>
      <c r="C50" s="325"/>
      <c r="D50" s="319"/>
      <c r="E50" s="357"/>
      <c r="F50" s="325"/>
      <c r="G50" s="319"/>
      <c r="H50" s="325"/>
      <c r="I50" s="320"/>
      <c r="J50" s="320"/>
      <c r="K50" s="320"/>
      <c r="L50" s="320"/>
      <c r="M50" s="320"/>
      <c r="N50" s="116" t="s">
        <v>458</v>
      </c>
      <c r="O50" s="38">
        <v>1</v>
      </c>
      <c r="P50" s="319"/>
      <c r="Q50" s="319"/>
    </row>
    <row r="51" spans="2:22" ht="32.25" customHeight="1" x14ac:dyDescent="0.25">
      <c r="B51" s="324" t="s">
        <v>462</v>
      </c>
      <c r="C51" s="325"/>
      <c r="D51" s="319" t="s">
        <v>23</v>
      </c>
      <c r="E51" s="319" t="s">
        <v>18</v>
      </c>
      <c r="F51" s="325"/>
      <c r="G51" s="319" t="s">
        <v>142</v>
      </c>
      <c r="H51" s="325"/>
      <c r="I51" s="320">
        <f>SUM(J51:M52)</f>
        <v>2800000</v>
      </c>
      <c r="J51" s="320">
        <v>0</v>
      </c>
      <c r="K51" s="320">
        <v>0</v>
      </c>
      <c r="L51" s="320">
        <v>2380000</v>
      </c>
      <c r="M51" s="320">
        <v>420000</v>
      </c>
      <c r="N51" s="116" t="s">
        <v>456</v>
      </c>
      <c r="O51" s="117">
        <v>22</v>
      </c>
      <c r="P51" s="319" t="s">
        <v>24</v>
      </c>
      <c r="Q51" s="319" t="s">
        <v>372</v>
      </c>
      <c r="R51" s="179"/>
    </row>
    <row r="52" spans="2:22" ht="42" customHeight="1" x14ac:dyDescent="0.25">
      <c r="B52" s="324"/>
      <c r="C52" s="325"/>
      <c r="D52" s="319"/>
      <c r="E52" s="319"/>
      <c r="F52" s="325"/>
      <c r="G52" s="319"/>
      <c r="H52" s="325"/>
      <c r="I52" s="320"/>
      <c r="J52" s="320"/>
      <c r="K52" s="320"/>
      <c r="L52" s="320"/>
      <c r="M52" s="320"/>
      <c r="N52" s="116" t="s">
        <v>458</v>
      </c>
      <c r="O52" s="38">
        <v>1</v>
      </c>
      <c r="P52" s="319"/>
      <c r="Q52" s="319"/>
    </row>
    <row r="53" spans="2:22" ht="21" x14ac:dyDescent="0.25">
      <c r="B53" s="355" t="s">
        <v>463</v>
      </c>
      <c r="C53" s="323" t="s">
        <v>13</v>
      </c>
      <c r="D53" s="323" t="s">
        <v>171</v>
      </c>
      <c r="E53" s="323" t="s">
        <v>665</v>
      </c>
      <c r="F53" s="323" t="s">
        <v>14</v>
      </c>
      <c r="G53" s="323" t="s">
        <v>142</v>
      </c>
      <c r="H53" s="323" t="s">
        <v>15</v>
      </c>
      <c r="I53" s="356">
        <f>SUM(J53:M57)</f>
        <v>26607185.399999999</v>
      </c>
      <c r="J53" s="326">
        <f t="shared" ref="J53:K53" si="0">SUM(J59:J118)</f>
        <v>0</v>
      </c>
      <c r="K53" s="326">
        <f t="shared" si="0"/>
        <v>0</v>
      </c>
      <c r="L53" s="356">
        <f>SUM(L59:L118)</f>
        <v>23374423.640000001</v>
      </c>
      <c r="M53" s="356">
        <f>SUM(M59:M118)</f>
        <v>3232761.76</v>
      </c>
      <c r="N53" s="118" t="s">
        <v>456</v>
      </c>
      <c r="O53" s="216">
        <f>O59+O62+O65+O70+O75+O78+O81+O84+O87+O90+O93+O98+O103+O106+O111+O116</f>
        <v>139.33080000000001</v>
      </c>
      <c r="P53" s="323" t="s">
        <v>300</v>
      </c>
      <c r="Q53" s="323" t="s">
        <v>457</v>
      </c>
    </row>
    <row r="54" spans="2:22" ht="21" x14ac:dyDescent="0.25">
      <c r="B54" s="355"/>
      <c r="C54" s="323"/>
      <c r="D54" s="323"/>
      <c r="E54" s="323"/>
      <c r="F54" s="323"/>
      <c r="G54" s="323"/>
      <c r="H54" s="323"/>
      <c r="I54" s="356"/>
      <c r="J54" s="326"/>
      <c r="K54" s="326"/>
      <c r="L54" s="356"/>
      <c r="M54" s="356"/>
      <c r="N54" s="118" t="s">
        <v>465</v>
      </c>
      <c r="O54" s="239">
        <f>O71+O94+O99+O107+O112+O66</f>
        <v>7040</v>
      </c>
      <c r="P54" s="323"/>
      <c r="Q54" s="323"/>
    </row>
    <row r="55" spans="2:22" ht="21" x14ac:dyDescent="0.25">
      <c r="B55" s="355"/>
      <c r="C55" s="323"/>
      <c r="D55" s="323"/>
      <c r="E55" s="323"/>
      <c r="F55" s="323"/>
      <c r="G55" s="323"/>
      <c r="H55" s="323"/>
      <c r="I55" s="356"/>
      <c r="J55" s="326"/>
      <c r="K55" s="326"/>
      <c r="L55" s="356"/>
      <c r="M55" s="356"/>
      <c r="N55" s="118" t="s">
        <v>458</v>
      </c>
      <c r="O55" s="239">
        <f>O60+O63+O67+O72+O76+O79+O82+O85+O88+O91+O95+O100+O104+O108+O113+O117</f>
        <v>14</v>
      </c>
      <c r="P55" s="323"/>
      <c r="Q55" s="323"/>
    </row>
    <row r="56" spans="2:22" ht="21" x14ac:dyDescent="0.25">
      <c r="B56" s="355"/>
      <c r="C56" s="323"/>
      <c r="D56" s="323"/>
      <c r="E56" s="323"/>
      <c r="F56" s="323"/>
      <c r="G56" s="323"/>
      <c r="H56" s="323"/>
      <c r="I56" s="356"/>
      <c r="J56" s="326"/>
      <c r="K56" s="326"/>
      <c r="L56" s="356"/>
      <c r="M56" s="356"/>
      <c r="N56" s="118" t="s">
        <v>459</v>
      </c>
      <c r="O56" s="239">
        <f>O61+O64+O68+O73+O77+O80+O83+O86+O89+O92+O96+O101+O105+O109+O114+O118</f>
        <v>984831</v>
      </c>
      <c r="P56" s="323"/>
      <c r="Q56" s="323"/>
    </row>
    <row r="57" spans="2:22" ht="21" x14ac:dyDescent="0.25">
      <c r="B57" s="355"/>
      <c r="C57" s="323"/>
      <c r="D57" s="323"/>
      <c r="E57" s="323"/>
      <c r="F57" s="323"/>
      <c r="G57" s="323"/>
      <c r="H57" s="323"/>
      <c r="I57" s="356"/>
      <c r="J57" s="326"/>
      <c r="K57" s="326"/>
      <c r="L57" s="356"/>
      <c r="M57" s="356"/>
      <c r="N57" s="118" t="s">
        <v>353</v>
      </c>
      <c r="O57" s="215">
        <f>O74+O97+O102+O110+O115+O69</f>
        <v>31.56</v>
      </c>
      <c r="P57" s="323"/>
      <c r="Q57" s="323"/>
    </row>
    <row r="58" spans="2:22" ht="22.5" x14ac:dyDescent="0.25">
      <c r="B58" s="42" t="s">
        <v>304</v>
      </c>
      <c r="C58" s="43"/>
      <c r="D58" s="43"/>
      <c r="E58" s="43"/>
      <c r="F58" s="43"/>
      <c r="G58" s="43"/>
      <c r="H58" s="43"/>
      <c r="I58" s="58"/>
      <c r="J58" s="58"/>
      <c r="K58" s="60"/>
      <c r="L58" s="60"/>
      <c r="M58" s="58"/>
      <c r="N58" s="43"/>
      <c r="O58" s="72"/>
      <c r="P58" s="73"/>
      <c r="Q58" s="43"/>
      <c r="R58" s="103"/>
      <c r="S58" s="103"/>
      <c r="T58" s="103"/>
      <c r="U58" s="103"/>
      <c r="V58" s="103"/>
    </row>
    <row r="59" spans="2:22" ht="22.5" customHeight="1" x14ac:dyDescent="0.25">
      <c r="B59" s="324" t="s">
        <v>640</v>
      </c>
      <c r="C59" s="325"/>
      <c r="D59" s="319" t="s">
        <v>299</v>
      </c>
      <c r="E59" s="319" t="s">
        <v>18</v>
      </c>
      <c r="F59" s="325"/>
      <c r="G59" s="319" t="s">
        <v>142</v>
      </c>
      <c r="H59" s="325"/>
      <c r="I59" s="320">
        <f>SUM(J59:M61)</f>
        <v>1710000</v>
      </c>
      <c r="J59" s="320">
        <v>0</v>
      </c>
      <c r="K59" s="320">
        <v>0</v>
      </c>
      <c r="L59" s="320">
        <v>1453500</v>
      </c>
      <c r="M59" s="320">
        <v>256500</v>
      </c>
      <c r="N59" s="120" t="s">
        <v>456</v>
      </c>
      <c r="O59" s="121">
        <v>3.15</v>
      </c>
      <c r="P59" s="319" t="s">
        <v>307</v>
      </c>
      <c r="Q59" s="319" t="s">
        <v>303</v>
      </c>
    </row>
    <row r="60" spans="2:22" x14ac:dyDescent="0.25">
      <c r="B60" s="324"/>
      <c r="C60" s="325"/>
      <c r="D60" s="319"/>
      <c r="E60" s="319"/>
      <c r="F60" s="325"/>
      <c r="G60" s="319"/>
      <c r="H60" s="325"/>
      <c r="I60" s="320"/>
      <c r="J60" s="320"/>
      <c r="K60" s="320"/>
      <c r="L60" s="320"/>
      <c r="M60" s="320"/>
      <c r="N60" s="120" t="s">
        <v>458</v>
      </c>
      <c r="O60" s="85">
        <v>1</v>
      </c>
      <c r="P60" s="319"/>
      <c r="Q60" s="319"/>
    </row>
    <row r="61" spans="2:22" ht="22.5" x14ac:dyDescent="0.25">
      <c r="B61" s="324"/>
      <c r="C61" s="325"/>
      <c r="D61" s="319"/>
      <c r="E61" s="319"/>
      <c r="F61" s="325"/>
      <c r="G61" s="319"/>
      <c r="H61" s="325"/>
      <c r="I61" s="320"/>
      <c r="J61" s="320"/>
      <c r="K61" s="320"/>
      <c r="L61" s="320"/>
      <c r="M61" s="320"/>
      <c r="N61" s="120" t="s">
        <v>459</v>
      </c>
      <c r="O61" s="85">
        <v>31500</v>
      </c>
      <c r="P61" s="319"/>
      <c r="Q61" s="319"/>
    </row>
    <row r="62" spans="2:22" ht="22.5" customHeight="1" x14ac:dyDescent="0.25">
      <c r="B62" s="324" t="s">
        <v>467</v>
      </c>
      <c r="C62" s="325"/>
      <c r="D62" s="319" t="s">
        <v>299</v>
      </c>
      <c r="E62" s="319" t="s">
        <v>468</v>
      </c>
      <c r="F62" s="325"/>
      <c r="G62" s="319" t="s">
        <v>142</v>
      </c>
      <c r="H62" s="325"/>
      <c r="I62" s="320">
        <f>SUM(J62:M64)</f>
        <v>1267244</v>
      </c>
      <c r="J62" s="320">
        <v>0</v>
      </c>
      <c r="K62" s="320">
        <v>0</v>
      </c>
      <c r="L62" s="320">
        <v>1077157.3999999999</v>
      </c>
      <c r="M62" s="320">
        <v>190086.6</v>
      </c>
      <c r="N62" s="120" t="s">
        <v>456</v>
      </c>
      <c r="O62" s="121">
        <v>2</v>
      </c>
      <c r="P62" s="319" t="s">
        <v>307</v>
      </c>
      <c r="Q62" s="319" t="s">
        <v>303</v>
      </c>
    </row>
    <row r="63" spans="2:22" x14ac:dyDescent="0.25">
      <c r="B63" s="324"/>
      <c r="C63" s="325"/>
      <c r="D63" s="319"/>
      <c r="E63" s="319"/>
      <c r="F63" s="325"/>
      <c r="G63" s="319"/>
      <c r="H63" s="325"/>
      <c r="I63" s="320"/>
      <c r="J63" s="320"/>
      <c r="K63" s="320"/>
      <c r="L63" s="320"/>
      <c r="M63" s="320"/>
      <c r="N63" s="120" t="s">
        <v>458</v>
      </c>
      <c r="O63" s="85">
        <v>1</v>
      </c>
      <c r="P63" s="319"/>
      <c r="Q63" s="319"/>
    </row>
    <row r="64" spans="2:22" ht="22.5" x14ac:dyDescent="0.25">
      <c r="B64" s="324"/>
      <c r="C64" s="325"/>
      <c r="D64" s="319"/>
      <c r="E64" s="319"/>
      <c r="F64" s="325"/>
      <c r="G64" s="319"/>
      <c r="H64" s="325"/>
      <c r="I64" s="320"/>
      <c r="J64" s="320"/>
      <c r="K64" s="320"/>
      <c r="L64" s="320"/>
      <c r="M64" s="320"/>
      <c r="N64" s="120" t="s">
        <v>459</v>
      </c>
      <c r="O64" s="85">
        <v>20000</v>
      </c>
      <c r="P64" s="319"/>
      <c r="Q64" s="319"/>
    </row>
    <row r="65" spans="2:23" ht="22.5" customHeight="1" x14ac:dyDescent="0.25">
      <c r="B65" s="343" t="s">
        <v>469</v>
      </c>
      <c r="C65" s="346"/>
      <c r="D65" s="349" t="s">
        <v>20</v>
      </c>
      <c r="E65" s="349" t="s">
        <v>658</v>
      </c>
      <c r="F65" s="346"/>
      <c r="G65" s="349" t="s">
        <v>142</v>
      </c>
      <c r="H65" s="346"/>
      <c r="I65" s="425">
        <f>SUM(J65:M68)</f>
        <v>958823.5</v>
      </c>
      <c r="J65" s="425">
        <v>0</v>
      </c>
      <c r="K65" s="425">
        <v>0</v>
      </c>
      <c r="L65" s="425">
        <v>814999.97</v>
      </c>
      <c r="M65" s="425">
        <v>143823.53</v>
      </c>
      <c r="N65" s="176" t="s">
        <v>456</v>
      </c>
      <c r="O65" s="177">
        <v>5.3947000000000003</v>
      </c>
      <c r="P65" s="319" t="s">
        <v>307</v>
      </c>
      <c r="Q65" s="319" t="s">
        <v>19</v>
      </c>
    </row>
    <row r="66" spans="2:23" ht="22.5" x14ac:dyDescent="0.25">
      <c r="B66" s="344"/>
      <c r="C66" s="347"/>
      <c r="D66" s="350"/>
      <c r="E66" s="350"/>
      <c r="F66" s="347"/>
      <c r="G66" s="350"/>
      <c r="H66" s="347"/>
      <c r="I66" s="454"/>
      <c r="J66" s="454"/>
      <c r="K66" s="454"/>
      <c r="L66" s="454"/>
      <c r="M66" s="454"/>
      <c r="N66" s="176" t="s">
        <v>465</v>
      </c>
      <c r="O66" s="85">
        <v>240</v>
      </c>
      <c r="P66" s="319"/>
      <c r="Q66" s="319"/>
    </row>
    <row r="67" spans="2:23" x14ac:dyDescent="0.25">
      <c r="B67" s="344"/>
      <c r="C67" s="347"/>
      <c r="D67" s="350"/>
      <c r="E67" s="350"/>
      <c r="F67" s="347"/>
      <c r="G67" s="350"/>
      <c r="H67" s="347"/>
      <c r="I67" s="454"/>
      <c r="J67" s="454"/>
      <c r="K67" s="454"/>
      <c r="L67" s="454"/>
      <c r="M67" s="454"/>
      <c r="N67" s="176" t="s">
        <v>458</v>
      </c>
      <c r="O67" s="85">
        <v>1</v>
      </c>
      <c r="P67" s="319"/>
      <c r="Q67" s="319"/>
      <c r="U67" s="25"/>
    </row>
    <row r="68" spans="2:23" ht="22.5" x14ac:dyDescent="0.25">
      <c r="B68" s="344"/>
      <c r="C68" s="347"/>
      <c r="D68" s="350"/>
      <c r="E68" s="350"/>
      <c r="F68" s="347"/>
      <c r="G68" s="350"/>
      <c r="H68" s="347"/>
      <c r="I68" s="454"/>
      <c r="J68" s="454"/>
      <c r="K68" s="454"/>
      <c r="L68" s="454"/>
      <c r="M68" s="454"/>
      <c r="N68" s="176" t="s">
        <v>459</v>
      </c>
      <c r="O68" s="85">
        <v>49117</v>
      </c>
      <c r="P68" s="319"/>
      <c r="Q68" s="319"/>
    </row>
    <row r="69" spans="2:23" ht="22.5" x14ac:dyDescent="0.25">
      <c r="B69" s="345"/>
      <c r="C69" s="348"/>
      <c r="D69" s="351"/>
      <c r="E69" s="351"/>
      <c r="F69" s="348"/>
      <c r="G69" s="351"/>
      <c r="H69" s="348"/>
      <c r="I69" s="426"/>
      <c r="J69" s="426"/>
      <c r="K69" s="426"/>
      <c r="L69" s="426"/>
      <c r="M69" s="426"/>
      <c r="N69" s="176" t="s">
        <v>353</v>
      </c>
      <c r="O69" s="93">
        <v>0.48</v>
      </c>
      <c r="P69" s="319"/>
      <c r="Q69" s="319"/>
    </row>
    <row r="70" spans="2:23" ht="22.5" x14ac:dyDescent="0.25">
      <c r="B70" s="324" t="s">
        <v>470</v>
      </c>
      <c r="C70" s="325"/>
      <c r="D70" s="319" t="s">
        <v>20</v>
      </c>
      <c r="E70" s="357" t="s">
        <v>657</v>
      </c>
      <c r="F70" s="325"/>
      <c r="G70" s="319" t="s">
        <v>142</v>
      </c>
      <c r="H70" s="325"/>
      <c r="I70" s="320">
        <f>SUM(J70:M72)</f>
        <v>556564.71</v>
      </c>
      <c r="J70" s="320">
        <v>0</v>
      </c>
      <c r="K70" s="320">
        <v>0</v>
      </c>
      <c r="L70" s="320">
        <v>473080</v>
      </c>
      <c r="M70" s="320">
        <v>83484.710000000006</v>
      </c>
      <c r="N70" s="120" t="s">
        <v>456</v>
      </c>
      <c r="O70" s="177">
        <v>0.55510000000000004</v>
      </c>
      <c r="P70" s="319" t="s">
        <v>307</v>
      </c>
      <c r="Q70" s="319" t="s">
        <v>19</v>
      </c>
    </row>
    <row r="71" spans="2:23" ht="22.5" x14ac:dyDescent="0.25">
      <c r="B71" s="324"/>
      <c r="C71" s="325"/>
      <c r="D71" s="319"/>
      <c r="E71" s="357"/>
      <c r="F71" s="325"/>
      <c r="G71" s="319"/>
      <c r="H71" s="325"/>
      <c r="I71" s="320"/>
      <c r="J71" s="320"/>
      <c r="K71" s="320"/>
      <c r="L71" s="320"/>
      <c r="M71" s="320"/>
      <c r="N71" s="120" t="s">
        <v>465</v>
      </c>
      <c r="O71" s="38">
        <v>400</v>
      </c>
      <c r="P71" s="319"/>
      <c r="Q71" s="319"/>
      <c r="U71" s="25"/>
    </row>
    <row r="72" spans="2:23" x14ac:dyDescent="0.25">
      <c r="B72" s="324"/>
      <c r="C72" s="325"/>
      <c r="D72" s="319"/>
      <c r="E72" s="357"/>
      <c r="F72" s="325"/>
      <c r="G72" s="319"/>
      <c r="H72" s="325"/>
      <c r="I72" s="320"/>
      <c r="J72" s="320"/>
      <c r="K72" s="320"/>
      <c r="L72" s="320"/>
      <c r="M72" s="320"/>
      <c r="N72" s="120" t="s">
        <v>458</v>
      </c>
      <c r="O72" s="38">
        <v>1</v>
      </c>
      <c r="P72" s="319"/>
      <c r="Q72" s="319"/>
    </row>
    <row r="73" spans="2:23" ht="22.5" x14ac:dyDescent="0.25">
      <c r="B73" s="324"/>
      <c r="C73" s="325"/>
      <c r="D73" s="319"/>
      <c r="E73" s="357"/>
      <c r="F73" s="325"/>
      <c r="G73" s="319"/>
      <c r="H73" s="325"/>
      <c r="I73" s="320"/>
      <c r="J73" s="320"/>
      <c r="K73" s="320"/>
      <c r="L73" s="320"/>
      <c r="M73" s="320"/>
      <c r="N73" s="120" t="s">
        <v>459</v>
      </c>
      <c r="O73" s="38">
        <v>5551</v>
      </c>
      <c r="P73" s="319"/>
      <c r="Q73" s="319"/>
    </row>
    <row r="74" spans="2:23" ht="22.5" x14ac:dyDescent="0.25">
      <c r="B74" s="324"/>
      <c r="C74" s="325"/>
      <c r="D74" s="319"/>
      <c r="E74" s="357"/>
      <c r="F74" s="325"/>
      <c r="G74" s="319"/>
      <c r="H74" s="325"/>
      <c r="I74" s="320"/>
      <c r="J74" s="320"/>
      <c r="K74" s="320"/>
      <c r="L74" s="320"/>
      <c r="M74" s="320"/>
      <c r="N74" s="120" t="s">
        <v>353</v>
      </c>
      <c r="O74" s="38">
        <v>0.7</v>
      </c>
      <c r="P74" s="319"/>
      <c r="Q74" s="319"/>
    </row>
    <row r="75" spans="2:23" ht="22.5" customHeight="1" x14ac:dyDescent="0.25">
      <c r="B75" s="469" t="s">
        <v>471</v>
      </c>
      <c r="C75" s="467"/>
      <c r="D75" s="465" t="s">
        <v>22</v>
      </c>
      <c r="E75" s="480" t="s">
        <v>760</v>
      </c>
      <c r="F75" s="481"/>
      <c r="G75" s="481"/>
      <c r="H75" s="481"/>
      <c r="I75" s="481"/>
      <c r="J75" s="481"/>
      <c r="K75" s="481"/>
      <c r="L75" s="481"/>
      <c r="M75" s="481"/>
      <c r="N75" s="481"/>
      <c r="O75" s="481"/>
      <c r="P75" s="481"/>
      <c r="Q75" s="482"/>
      <c r="T75" s="18"/>
      <c r="W75" s="28"/>
    </row>
    <row r="76" spans="2:23" x14ac:dyDescent="0.25">
      <c r="B76" s="470"/>
      <c r="C76" s="468"/>
      <c r="D76" s="466"/>
      <c r="E76" s="483"/>
      <c r="F76" s="484"/>
      <c r="G76" s="484"/>
      <c r="H76" s="484"/>
      <c r="I76" s="484"/>
      <c r="J76" s="484"/>
      <c r="K76" s="484"/>
      <c r="L76" s="484"/>
      <c r="M76" s="484"/>
      <c r="N76" s="484"/>
      <c r="O76" s="484"/>
      <c r="P76" s="484"/>
      <c r="Q76" s="485"/>
      <c r="U76" s="29"/>
      <c r="V76" s="29"/>
      <c r="W76" s="30"/>
    </row>
    <row r="77" spans="2:23" x14ac:dyDescent="0.25">
      <c r="B77" s="470"/>
      <c r="C77" s="468"/>
      <c r="D77" s="466"/>
      <c r="E77" s="486"/>
      <c r="F77" s="487"/>
      <c r="G77" s="487"/>
      <c r="H77" s="487"/>
      <c r="I77" s="487"/>
      <c r="J77" s="487"/>
      <c r="K77" s="487"/>
      <c r="L77" s="487"/>
      <c r="M77" s="487"/>
      <c r="N77" s="487"/>
      <c r="O77" s="487"/>
      <c r="P77" s="487"/>
      <c r="Q77" s="488"/>
    </row>
    <row r="78" spans="2:23" ht="22.5" customHeight="1" x14ac:dyDescent="0.25">
      <c r="B78" s="324" t="s">
        <v>472</v>
      </c>
      <c r="C78" s="325"/>
      <c r="D78" s="319" t="s">
        <v>22</v>
      </c>
      <c r="E78" s="323" t="s">
        <v>18</v>
      </c>
      <c r="F78" s="325"/>
      <c r="G78" s="319" t="s">
        <v>142</v>
      </c>
      <c r="H78" s="325"/>
      <c r="I78" s="320">
        <f>SUM(J78:M80)</f>
        <v>211000</v>
      </c>
      <c r="J78" s="320">
        <v>0</v>
      </c>
      <c r="K78" s="320">
        <v>0</v>
      </c>
      <c r="L78" s="320">
        <v>179350</v>
      </c>
      <c r="M78" s="320">
        <v>31650</v>
      </c>
      <c r="N78" s="120" t="s">
        <v>456</v>
      </c>
      <c r="O78" s="121">
        <v>3.79</v>
      </c>
      <c r="P78" s="319" t="s">
        <v>24</v>
      </c>
      <c r="Q78" s="319" t="s">
        <v>356</v>
      </c>
      <c r="R78" s="114"/>
    </row>
    <row r="79" spans="2:23" x14ac:dyDescent="0.25">
      <c r="B79" s="324"/>
      <c r="C79" s="325"/>
      <c r="D79" s="319"/>
      <c r="E79" s="323"/>
      <c r="F79" s="325"/>
      <c r="G79" s="319"/>
      <c r="H79" s="325"/>
      <c r="I79" s="320"/>
      <c r="J79" s="320"/>
      <c r="K79" s="320"/>
      <c r="L79" s="320"/>
      <c r="M79" s="320"/>
      <c r="N79" s="120" t="s">
        <v>458</v>
      </c>
      <c r="O79" s="85">
        <v>1</v>
      </c>
      <c r="P79" s="319"/>
      <c r="Q79" s="319"/>
    </row>
    <row r="80" spans="2:23" ht="22.5" x14ac:dyDescent="0.25">
      <c r="B80" s="324"/>
      <c r="C80" s="325"/>
      <c r="D80" s="319"/>
      <c r="E80" s="323"/>
      <c r="F80" s="325"/>
      <c r="G80" s="319"/>
      <c r="H80" s="325"/>
      <c r="I80" s="320"/>
      <c r="J80" s="320"/>
      <c r="K80" s="320"/>
      <c r="L80" s="320"/>
      <c r="M80" s="320"/>
      <c r="N80" s="120" t="s">
        <v>459</v>
      </c>
      <c r="O80" s="85">
        <v>37895</v>
      </c>
      <c r="P80" s="319"/>
      <c r="Q80" s="319"/>
    </row>
    <row r="81" spans="2:20" ht="22.5" x14ac:dyDescent="0.25">
      <c r="B81" s="324" t="s">
        <v>473</v>
      </c>
      <c r="C81" s="325"/>
      <c r="D81" s="319" t="s">
        <v>22</v>
      </c>
      <c r="E81" s="323" t="s">
        <v>18</v>
      </c>
      <c r="F81" s="325"/>
      <c r="G81" s="319" t="s">
        <v>142</v>
      </c>
      <c r="H81" s="325"/>
      <c r="I81" s="320">
        <f>SUM(J81:M83)</f>
        <v>442000</v>
      </c>
      <c r="J81" s="320">
        <v>0</v>
      </c>
      <c r="K81" s="320">
        <v>0</v>
      </c>
      <c r="L81" s="320">
        <v>375700</v>
      </c>
      <c r="M81" s="320">
        <v>66300</v>
      </c>
      <c r="N81" s="120" t="s">
        <v>456</v>
      </c>
      <c r="O81" s="121">
        <v>4.1399999999999997</v>
      </c>
      <c r="P81" s="319" t="s">
        <v>308</v>
      </c>
      <c r="Q81" s="319" t="s">
        <v>264</v>
      </c>
    </row>
    <row r="82" spans="2:20" s="47" customFormat="1" ht="12" x14ac:dyDescent="0.2">
      <c r="B82" s="324"/>
      <c r="C82" s="325"/>
      <c r="D82" s="319"/>
      <c r="E82" s="323"/>
      <c r="F82" s="325"/>
      <c r="G82" s="319"/>
      <c r="H82" s="325"/>
      <c r="I82" s="320"/>
      <c r="J82" s="320"/>
      <c r="K82" s="320"/>
      <c r="L82" s="320"/>
      <c r="M82" s="320"/>
      <c r="N82" s="120" t="s">
        <v>458</v>
      </c>
      <c r="O82" s="85">
        <v>1</v>
      </c>
      <c r="P82" s="319"/>
      <c r="Q82" s="319"/>
      <c r="S82" s="48"/>
    </row>
    <row r="83" spans="2:20" ht="22.5" x14ac:dyDescent="0.25">
      <c r="B83" s="324"/>
      <c r="C83" s="325"/>
      <c r="D83" s="319"/>
      <c r="E83" s="323"/>
      <c r="F83" s="325"/>
      <c r="G83" s="319"/>
      <c r="H83" s="325"/>
      <c r="I83" s="320"/>
      <c r="J83" s="320"/>
      <c r="K83" s="320"/>
      <c r="L83" s="320"/>
      <c r="M83" s="320"/>
      <c r="N83" s="120" t="s">
        <v>459</v>
      </c>
      <c r="O83" s="85">
        <v>41434</v>
      </c>
      <c r="P83" s="319"/>
      <c r="Q83" s="319"/>
    </row>
    <row r="84" spans="2:20" s="47" customFormat="1" ht="22.5" x14ac:dyDescent="0.2">
      <c r="B84" s="324" t="s">
        <v>474</v>
      </c>
      <c r="C84" s="325"/>
      <c r="D84" s="319" t="s">
        <v>22</v>
      </c>
      <c r="E84" s="323" t="s">
        <v>18</v>
      </c>
      <c r="F84" s="325"/>
      <c r="G84" s="319" t="s">
        <v>142</v>
      </c>
      <c r="H84" s="325"/>
      <c r="I84" s="320">
        <f>SUM(J84:M86)</f>
        <v>412100</v>
      </c>
      <c r="J84" s="320">
        <v>0</v>
      </c>
      <c r="K84" s="320">
        <v>0</v>
      </c>
      <c r="L84" s="320">
        <v>350285</v>
      </c>
      <c r="M84" s="320">
        <v>61815</v>
      </c>
      <c r="N84" s="120" t="s">
        <v>456</v>
      </c>
      <c r="O84" s="121">
        <v>3.4820000000000002</v>
      </c>
      <c r="P84" s="319" t="s">
        <v>460</v>
      </c>
      <c r="Q84" s="319" t="s">
        <v>663</v>
      </c>
      <c r="S84" s="48"/>
    </row>
    <row r="85" spans="2:20" s="18" customFormat="1" x14ac:dyDescent="0.25">
      <c r="B85" s="324"/>
      <c r="C85" s="325"/>
      <c r="D85" s="319"/>
      <c r="E85" s="323"/>
      <c r="F85" s="325"/>
      <c r="G85" s="319"/>
      <c r="H85" s="325"/>
      <c r="I85" s="320"/>
      <c r="J85" s="320"/>
      <c r="K85" s="320"/>
      <c r="L85" s="320"/>
      <c r="M85" s="320"/>
      <c r="N85" s="120" t="s">
        <v>458</v>
      </c>
      <c r="O85" s="85">
        <v>1</v>
      </c>
      <c r="P85" s="319"/>
      <c r="Q85" s="319"/>
      <c r="S85" s="26"/>
    </row>
    <row r="86" spans="2:20" ht="22.5" x14ac:dyDescent="0.25">
      <c r="B86" s="324"/>
      <c r="C86" s="325"/>
      <c r="D86" s="319"/>
      <c r="E86" s="323"/>
      <c r="F86" s="325"/>
      <c r="G86" s="319"/>
      <c r="H86" s="325"/>
      <c r="I86" s="320"/>
      <c r="J86" s="320"/>
      <c r="K86" s="320"/>
      <c r="L86" s="320"/>
      <c r="M86" s="320"/>
      <c r="N86" s="120" t="s">
        <v>459</v>
      </c>
      <c r="O86" s="85">
        <v>34820</v>
      </c>
      <c r="P86" s="319"/>
      <c r="Q86" s="319"/>
    </row>
    <row r="87" spans="2:20" ht="22.5" x14ac:dyDescent="0.25">
      <c r="B87" s="324" t="s">
        <v>475</v>
      </c>
      <c r="C87" s="325"/>
      <c r="D87" s="319" t="s">
        <v>22</v>
      </c>
      <c r="E87" s="323" t="s">
        <v>18</v>
      </c>
      <c r="F87" s="325"/>
      <c r="G87" s="319" t="s">
        <v>142</v>
      </c>
      <c r="H87" s="325"/>
      <c r="I87" s="320">
        <f>SUM(J87:M89)</f>
        <v>200000</v>
      </c>
      <c r="J87" s="320">
        <v>0</v>
      </c>
      <c r="K87" s="320">
        <v>0</v>
      </c>
      <c r="L87" s="320">
        <v>170000</v>
      </c>
      <c r="M87" s="320">
        <v>30000</v>
      </c>
      <c r="N87" s="120" t="s">
        <v>456</v>
      </c>
      <c r="O87" s="121">
        <v>0.18</v>
      </c>
      <c r="P87" s="319" t="s">
        <v>460</v>
      </c>
      <c r="Q87" s="319" t="s">
        <v>663</v>
      </c>
    </row>
    <row r="88" spans="2:20" x14ac:dyDescent="0.25">
      <c r="B88" s="324"/>
      <c r="C88" s="325"/>
      <c r="D88" s="319"/>
      <c r="E88" s="323"/>
      <c r="F88" s="325"/>
      <c r="G88" s="319"/>
      <c r="H88" s="325"/>
      <c r="I88" s="320"/>
      <c r="J88" s="320"/>
      <c r="K88" s="320"/>
      <c r="L88" s="320"/>
      <c r="M88" s="320"/>
      <c r="N88" s="120" t="s">
        <v>458</v>
      </c>
      <c r="O88" s="85">
        <v>1</v>
      </c>
      <c r="P88" s="319"/>
      <c r="Q88" s="319"/>
    </row>
    <row r="89" spans="2:20" ht="22.5" x14ac:dyDescent="0.25">
      <c r="B89" s="324"/>
      <c r="C89" s="325"/>
      <c r="D89" s="319"/>
      <c r="E89" s="323"/>
      <c r="F89" s="325"/>
      <c r="G89" s="319"/>
      <c r="H89" s="325"/>
      <c r="I89" s="320"/>
      <c r="J89" s="320"/>
      <c r="K89" s="320"/>
      <c r="L89" s="320"/>
      <c r="M89" s="320"/>
      <c r="N89" s="120" t="s">
        <v>459</v>
      </c>
      <c r="O89" s="85">
        <v>1853</v>
      </c>
      <c r="P89" s="319"/>
      <c r="Q89" s="319"/>
    </row>
    <row r="90" spans="2:20" s="47" customFormat="1" ht="31.5" customHeight="1" x14ac:dyDescent="0.2">
      <c r="B90" s="324" t="s">
        <v>476</v>
      </c>
      <c r="C90" s="325"/>
      <c r="D90" s="319" t="s">
        <v>26</v>
      </c>
      <c r="E90" s="323" t="s">
        <v>18</v>
      </c>
      <c r="F90" s="325"/>
      <c r="G90" s="319" t="s">
        <v>142</v>
      </c>
      <c r="H90" s="325"/>
      <c r="I90" s="320">
        <f>SUM(J90:M92)</f>
        <v>536879.47</v>
      </c>
      <c r="J90" s="320">
        <v>0</v>
      </c>
      <c r="K90" s="320">
        <v>0</v>
      </c>
      <c r="L90" s="320">
        <v>456347.54</v>
      </c>
      <c r="M90" s="320">
        <v>80531.929999999993</v>
      </c>
      <c r="N90" s="120" t="s">
        <v>456</v>
      </c>
      <c r="O90" s="93">
        <v>14.36</v>
      </c>
      <c r="P90" s="319" t="s">
        <v>21</v>
      </c>
      <c r="Q90" s="319" t="s">
        <v>303</v>
      </c>
      <c r="R90" s="164"/>
      <c r="S90" s="164"/>
      <c r="T90" s="164"/>
    </row>
    <row r="91" spans="2:20" s="18" customFormat="1" ht="28.5" customHeight="1" x14ac:dyDescent="0.25">
      <c r="B91" s="324"/>
      <c r="C91" s="325"/>
      <c r="D91" s="319"/>
      <c r="E91" s="323"/>
      <c r="F91" s="325"/>
      <c r="G91" s="319"/>
      <c r="H91" s="325"/>
      <c r="I91" s="320"/>
      <c r="J91" s="320"/>
      <c r="K91" s="320"/>
      <c r="L91" s="320"/>
      <c r="M91" s="320"/>
      <c r="N91" s="120" t="s">
        <v>458</v>
      </c>
      <c r="O91" s="85">
        <v>1</v>
      </c>
      <c r="P91" s="319"/>
      <c r="Q91" s="319"/>
      <c r="R91" s="103"/>
      <c r="S91" s="103"/>
      <c r="T91" s="103"/>
    </row>
    <row r="92" spans="2:20" ht="30.6" customHeight="1" x14ac:dyDescent="0.25">
      <c r="B92" s="324"/>
      <c r="C92" s="325"/>
      <c r="D92" s="319"/>
      <c r="E92" s="323"/>
      <c r="F92" s="325"/>
      <c r="G92" s="319"/>
      <c r="H92" s="325"/>
      <c r="I92" s="320"/>
      <c r="J92" s="320"/>
      <c r="K92" s="320"/>
      <c r="L92" s="320"/>
      <c r="M92" s="320"/>
      <c r="N92" s="120" t="s">
        <v>459</v>
      </c>
      <c r="O92" s="85">
        <v>143604</v>
      </c>
      <c r="P92" s="319"/>
      <c r="Q92" s="319"/>
      <c r="R92" s="200"/>
    </row>
    <row r="93" spans="2:20" ht="22.5" x14ac:dyDescent="0.25">
      <c r="B93" s="324" t="s">
        <v>477</v>
      </c>
      <c r="C93" s="325"/>
      <c r="D93" s="319" t="s">
        <v>26</v>
      </c>
      <c r="E93" s="319" t="s">
        <v>658</v>
      </c>
      <c r="F93" s="325"/>
      <c r="G93" s="319" t="s">
        <v>142</v>
      </c>
      <c r="H93" s="325"/>
      <c r="I93" s="359">
        <f>SUM(J93:M95)</f>
        <v>7583160.7199999997</v>
      </c>
      <c r="J93" s="320">
        <v>0</v>
      </c>
      <c r="K93" s="320">
        <v>0</v>
      </c>
      <c r="L93" s="359">
        <v>7204002.6799999997</v>
      </c>
      <c r="M93" s="359">
        <v>379158.04</v>
      </c>
      <c r="N93" s="120" t="s">
        <v>456</v>
      </c>
      <c r="O93" s="93">
        <v>37.21</v>
      </c>
      <c r="P93" s="319" t="s">
        <v>252</v>
      </c>
      <c r="Q93" s="319" t="s">
        <v>457</v>
      </c>
      <c r="R93" s="200"/>
    </row>
    <row r="94" spans="2:20" ht="22.5" x14ac:dyDescent="0.25">
      <c r="B94" s="324"/>
      <c r="C94" s="325"/>
      <c r="D94" s="319"/>
      <c r="E94" s="319"/>
      <c r="F94" s="325"/>
      <c r="G94" s="319"/>
      <c r="H94" s="325"/>
      <c r="I94" s="359"/>
      <c r="J94" s="320"/>
      <c r="K94" s="320"/>
      <c r="L94" s="359"/>
      <c r="M94" s="359"/>
      <c r="N94" s="120" t="s">
        <v>465</v>
      </c>
      <c r="O94" s="85">
        <v>500</v>
      </c>
      <c r="P94" s="319"/>
      <c r="Q94" s="319"/>
      <c r="R94" s="200"/>
    </row>
    <row r="95" spans="2:20" x14ac:dyDescent="0.25">
      <c r="B95" s="324"/>
      <c r="C95" s="325"/>
      <c r="D95" s="319"/>
      <c r="E95" s="319"/>
      <c r="F95" s="325"/>
      <c r="G95" s="319"/>
      <c r="H95" s="325"/>
      <c r="I95" s="359"/>
      <c r="J95" s="320"/>
      <c r="K95" s="320"/>
      <c r="L95" s="359"/>
      <c r="M95" s="359"/>
      <c r="N95" s="120" t="s">
        <v>458</v>
      </c>
      <c r="O95" s="85">
        <v>1</v>
      </c>
      <c r="P95" s="319"/>
      <c r="Q95" s="319"/>
      <c r="R95" s="200"/>
    </row>
    <row r="96" spans="2:20" ht="22.5" x14ac:dyDescent="0.25">
      <c r="B96" s="324"/>
      <c r="C96" s="325"/>
      <c r="D96" s="319"/>
      <c r="E96" s="319"/>
      <c r="F96" s="325"/>
      <c r="G96" s="319"/>
      <c r="H96" s="325"/>
      <c r="I96" s="359"/>
      <c r="J96" s="320"/>
      <c r="K96" s="320"/>
      <c r="L96" s="359"/>
      <c r="M96" s="359"/>
      <c r="N96" s="120" t="s">
        <v>459</v>
      </c>
      <c r="O96" s="93">
        <v>372117</v>
      </c>
      <c r="P96" s="319"/>
      <c r="Q96" s="319"/>
      <c r="R96" s="200"/>
    </row>
    <row r="97" spans="2:18" ht="22.5" x14ac:dyDescent="0.25">
      <c r="B97" s="324"/>
      <c r="C97" s="325"/>
      <c r="D97" s="319"/>
      <c r="E97" s="319"/>
      <c r="F97" s="325"/>
      <c r="G97" s="319"/>
      <c r="H97" s="325"/>
      <c r="I97" s="359"/>
      <c r="J97" s="320"/>
      <c r="K97" s="320"/>
      <c r="L97" s="359"/>
      <c r="M97" s="359"/>
      <c r="N97" s="120" t="s">
        <v>353</v>
      </c>
      <c r="O97" s="122">
        <v>16.399999999999999</v>
      </c>
      <c r="P97" s="319"/>
      <c r="Q97" s="319"/>
      <c r="R97" s="220"/>
    </row>
    <row r="98" spans="2:18" ht="22.5" customHeight="1" x14ac:dyDescent="0.25">
      <c r="B98" s="469" t="s">
        <v>478</v>
      </c>
      <c r="C98" s="467"/>
      <c r="D98" s="465" t="s">
        <v>26</v>
      </c>
      <c r="E98" s="471" t="s">
        <v>755</v>
      </c>
      <c r="F98" s="472"/>
      <c r="G98" s="472"/>
      <c r="H98" s="472"/>
      <c r="I98" s="472"/>
      <c r="J98" s="472"/>
      <c r="K98" s="472"/>
      <c r="L98" s="472"/>
      <c r="M98" s="472"/>
      <c r="N98" s="472"/>
      <c r="O98" s="472"/>
      <c r="P98" s="472"/>
      <c r="Q98" s="473"/>
      <c r="R98" s="200"/>
    </row>
    <row r="99" spans="2:18" x14ac:dyDescent="0.25">
      <c r="B99" s="470"/>
      <c r="C99" s="468"/>
      <c r="D99" s="466"/>
      <c r="E99" s="474"/>
      <c r="F99" s="475"/>
      <c r="G99" s="475"/>
      <c r="H99" s="475"/>
      <c r="I99" s="475"/>
      <c r="J99" s="475"/>
      <c r="K99" s="475"/>
      <c r="L99" s="475"/>
      <c r="M99" s="475"/>
      <c r="N99" s="475"/>
      <c r="O99" s="475"/>
      <c r="P99" s="475"/>
      <c r="Q99" s="476"/>
      <c r="R99" s="200"/>
    </row>
    <row r="100" spans="2:18" x14ac:dyDescent="0.25">
      <c r="B100" s="470"/>
      <c r="C100" s="468"/>
      <c r="D100" s="466"/>
      <c r="E100" s="474"/>
      <c r="F100" s="475"/>
      <c r="G100" s="475"/>
      <c r="H100" s="475"/>
      <c r="I100" s="475"/>
      <c r="J100" s="475"/>
      <c r="K100" s="475"/>
      <c r="L100" s="475"/>
      <c r="M100" s="475"/>
      <c r="N100" s="475"/>
      <c r="O100" s="475"/>
      <c r="P100" s="475"/>
      <c r="Q100" s="476"/>
      <c r="R100" s="200"/>
    </row>
    <row r="101" spans="2:18" x14ac:dyDescent="0.25">
      <c r="B101" s="470"/>
      <c r="C101" s="468"/>
      <c r="D101" s="466"/>
      <c r="E101" s="474"/>
      <c r="F101" s="475"/>
      <c r="G101" s="475"/>
      <c r="H101" s="475"/>
      <c r="I101" s="475"/>
      <c r="J101" s="475"/>
      <c r="K101" s="475"/>
      <c r="L101" s="475"/>
      <c r="M101" s="475"/>
      <c r="N101" s="475"/>
      <c r="O101" s="475"/>
      <c r="P101" s="475"/>
      <c r="Q101" s="476"/>
      <c r="R101" s="200"/>
    </row>
    <row r="102" spans="2:18" x14ac:dyDescent="0.25">
      <c r="B102" s="470"/>
      <c r="C102" s="468"/>
      <c r="D102" s="466"/>
      <c r="E102" s="477"/>
      <c r="F102" s="478"/>
      <c r="G102" s="478"/>
      <c r="H102" s="478"/>
      <c r="I102" s="478"/>
      <c r="J102" s="478"/>
      <c r="K102" s="478"/>
      <c r="L102" s="478"/>
      <c r="M102" s="478"/>
      <c r="N102" s="478"/>
      <c r="O102" s="478"/>
      <c r="P102" s="478"/>
      <c r="Q102" s="479"/>
      <c r="R102" s="200"/>
    </row>
    <row r="103" spans="2:18" ht="22.5" x14ac:dyDescent="0.25">
      <c r="B103" s="324" t="s">
        <v>479</v>
      </c>
      <c r="C103" s="325"/>
      <c r="D103" s="319" t="s">
        <v>26</v>
      </c>
      <c r="E103" s="323" t="s">
        <v>18</v>
      </c>
      <c r="F103" s="325"/>
      <c r="G103" s="319" t="s">
        <v>142</v>
      </c>
      <c r="H103" s="325"/>
      <c r="I103" s="320">
        <f>SUM(J103:M105)</f>
        <v>2000000</v>
      </c>
      <c r="J103" s="320">
        <v>0</v>
      </c>
      <c r="K103" s="320">
        <v>0</v>
      </c>
      <c r="L103" s="320">
        <v>1700000</v>
      </c>
      <c r="M103" s="320">
        <v>300000</v>
      </c>
      <c r="N103" s="120" t="s">
        <v>456</v>
      </c>
      <c r="O103" s="121">
        <v>12.949</v>
      </c>
      <c r="P103" s="319" t="s">
        <v>24</v>
      </c>
      <c r="Q103" s="319" t="s">
        <v>297</v>
      </c>
      <c r="R103" s="200"/>
    </row>
    <row r="104" spans="2:18" x14ac:dyDescent="0.25">
      <c r="B104" s="324"/>
      <c r="C104" s="325"/>
      <c r="D104" s="319"/>
      <c r="E104" s="323"/>
      <c r="F104" s="325"/>
      <c r="G104" s="319"/>
      <c r="H104" s="325"/>
      <c r="I104" s="320"/>
      <c r="J104" s="320"/>
      <c r="K104" s="320"/>
      <c r="L104" s="320"/>
      <c r="M104" s="320"/>
      <c r="N104" s="120" t="s">
        <v>458</v>
      </c>
      <c r="O104" s="85">
        <v>1</v>
      </c>
      <c r="P104" s="319"/>
      <c r="Q104" s="319"/>
      <c r="R104" s="200"/>
    </row>
    <row r="105" spans="2:18" ht="22.5" x14ac:dyDescent="0.25">
      <c r="B105" s="324"/>
      <c r="C105" s="325"/>
      <c r="D105" s="319"/>
      <c r="E105" s="323"/>
      <c r="F105" s="325"/>
      <c r="G105" s="319"/>
      <c r="H105" s="325"/>
      <c r="I105" s="320"/>
      <c r="J105" s="320"/>
      <c r="K105" s="320"/>
      <c r="L105" s="320"/>
      <c r="M105" s="320"/>
      <c r="N105" s="120" t="s">
        <v>459</v>
      </c>
      <c r="O105" s="85">
        <v>129490</v>
      </c>
      <c r="P105" s="319"/>
      <c r="Q105" s="319"/>
      <c r="R105" s="200"/>
    </row>
    <row r="106" spans="2:18" ht="22.5" x14ac:dyDescent="0.25">
      <c r="B106" s="324" t="s">
        <v>480</v>
      </c>
      <c r="C106" s="325"/>
      <c r="D106" s="319" t="s">
        <v>26</v>
      </c>
      <c r="E106" s="349" t="s">
        <v>658</v>
      </c>
      <c r="F106" s="325"/>
      <c r="G106" s="319" t="s">
        <v>142</v>
      </c>
      <c r="H106" s="325"/>
      <c r="I106" s="320">
        <f>SUM(J106:M108)</f>
        <v>1100000</v>
      </c>
      <c r="J106" s="320">
        <v>0</v>
      </c>
      <c r="K106" s="320">
        <v>0</v>
      </c>
      <c r="L106" s="320">
        <v>935000</v>
      </c>
      <c r="M106" s="320">
        <v>165000</v>
      </c>
      <c r="N106" s="120" t="s">
        <v>456</v>
      </c>
      <c r="O106" s="121">
        <v>45</v>
      </c>
      <c r="P106" s="319" t="s">
        <v>308</v>
      </c>
      <c r="Q106" s="319" t="s">
        <v>457</v>
      </c>
      <c r="R106" s="200"/>
    </row>
    <row r="107" spans="2:18" ht="22.5" x14ac:dyDescent="0.25">
      <c r="B107" s="324"/>
      <c r="C107" s="325"/>
      <c r="D107" s="319"/>
      <c r="E107" s="350"/>
      <c r="F107" s="325"/>
      <c r="G107" s="319"/>
      <c r="H107" s="325"/>
      <c r="I107" s="320"/>
      <c r="J107" s="320"/>
      <c r="K107" s="320"/>
      <c r="L107" s="320"/>
      <c r="M107" s="320"/>
      <c r="N107" s="120" t="s">
        <v>465</v>
      </c>
      <c r="O107" s="85">
        <v>500</v>
      </c>
      <c r="P107" s="319"/>
      <c r="Q107" s="319"/>
      <c r="R107" s="200"/>
    </row>
    <row r="108" spans="2:18" x14ac:dyDescent="0.25">
      <c r="B108" s="324"/>
      <c r="C108" s="325"/>
      <c r="D108" s="319"/>
      <c r="E108" s="350"/>
      <c r="F108" s="325"/>
      <c r="G108" s="319"/>
      <c r="H108" s="325"/>
      <c r="I108" s="320"/>
      <c r="J108" s="320"/>
      <c r="K108" s="320"/>
      <c r="L108" s="320"/>
      <c r="M108" s="320"/>
      <c r="N108" s="120" t="s">
        <v>458</v>
      </c>
      <c r="O108" s="85">
        <v>1</v>
      </c>
      <c r="P108" s="319"/>
      <c r="Q108" s="319"/>
      <c r="R108" s="200"/>
    </row>
    <row r="109" spans="2:18" ht="22.5" x14ac:dyDescent="0.25">
      <c r="B109" s="324"/>
      <c r="C109" s="325"/>
      <c r="D109" s="319"/>
      <c r="E109" s="350"/>
      <c r="F109" s="325"/>
      <c r="G109" s="319"/>
      <c r="H109" s="325"/>
      <c r="I109" s="320"/>
      <c r="J109" s="320"/>
      <c r="K109" s="320"/>
      <c r="L109" s="320"/>
      <c r="M109" s="320"/>
      <c r="N109" s="120" t="s">
        <v>459</v>
      </c>
      <c r="O109" s="85">
        <v>46250</v>
      </c>
      <c r="P109" s="319"/>
      <c r="Q109" s="319"/>
      <c r="R109" s="200"/>
    </row>
    <row r="110" spans="2:18" ht="22.5" x14ac:dyDescent="0.25">
      <c r="B110" s="324"/>
      <c r="C110" s="325"/>
      <c r="D110" s="319"/>
      <c r="E110" s="351"/>
      <c r="F110" s="325"/>
      <c r="G110" s="319"/>
      <c r="H110" s="325"/>
      <c r="I110" s="320"/>
      <c r="J110" s="320"/>
      <c r="K110" s="320"/>
      <c r="L110" s="320"/>
      <c r="M110" s="320"/>
      <c r="N110" s="120" t="s">
        <v>353</v>
      </c>
      <c r="O110" s="122">
        <v>0.5</v>
      </c>
      <c r="P110" s="319"/>
      <c r="Q110" s="319"/>
      <c r="R110" s="200"/>
    </row>
    <row r="111" spans="2:18" ht="22.5" x14ac:dyDescent="0.25">
      <c r="B111" s="324" t="s">
        <v>481</v>
      </c>
      <c r="C111" s="325"/>
      <c r="D111" s="319" t="s">
        <v>23</v>
      </c>
      <c r="E111" s="349" t="s">
        <v>658</v>
      </c>
      <c r="F111" s="325"/>
      <c r="G111" s="319" t="s">
        <v>142</v>
      </c>
      <c r="H111" s="325"/>
      <c r="I111" s="320">
        <f>SUM(J111:M113)</f>
        <v>6729413</v>
      </c>
      <c r="J111" s="320">
        <v>0</v>
      </c>
      <c r="K111" s="320">
        <v>0</v>
      </c>
      <c r="L111" s="320">
        <v>5720001.0499999998</v>
      </c>
      <c r="M111" s="320">
        <v>1009411.95</v>
      </c>
      <c r="N111" s="120" t="s">
        <v>456</v>
      </c>
      <c r="O111" s="121">
        <v>4.0199999999999996</v>
      </c>
      <c r="P111" s="319" t="s">
        <v>21</v>
      </c>
      <c r="Q111" s="319" t="s">
        <v>303</v>
      </c>
      <c r="R111" s="201"/>
    </row>
    <row r="112" spans="2:18" ht="22.5" x14ac:dyDescent="0.25">
      <c r="B112" s="324"/>
      <c r="C112" s="325"/>
      <c r="D112" s="319"/>
      <c r="E112" s="350"/>
      <c r="F112" s="325"/>
      <c r="G112" s="319"/>
      <c r="H112" s="325"/>
      <c r="I112" s="320"/>
      <c r="J112" s="320"/>
      <c r="K112" s="320"/>
      <c r="L112" s="320"/>
      <c r="M112" s="320"/>
      <c r="N112" s="120" t="s">
        <v>465</v>
      </c>
      <c r="O112" s="85">
        <v>5400</v>
      </c>
      <c r="P112" s="319"/>
      <c r="Q112" s="319"/>
    </row>
    <row r="113" spans="2:17" x14ac:dyDescent="0.25">
      <c r="B113" s="324"/>
      <c r="C113" s="325"/>
      <c r="D113" s="319"/>
      <c r="E113" s="350"/>
      <c r="F113" s="325"/>
      <c r="G113" s="319"/>
      <c r="H113" s="325"/>
      <c r="I113" s="320"/>
      <c r="J113" s="320"/>
      <c r="K113" s="320"/>
      <c r="L113" s="320"/>
      <c r="M113" s="320"/>
      <c r="N113" s="120" t="s">
        <v>458</v>
      </c>
      <c r="O113" s="85">
        <v>1</v>
      </c>
      <c r="P113" s="319"/>
      <c r="Q113" s="319"/>
    </row>
    <row r="114" spans="2:17" ht="22.5" x14ac:dyDescent="0.25">
      <c r="B114" s="324"/>
      <c r="C114" s="325"/>
      <c r="D114" s="319"/>
      <c r="E114" s="350"/>
      <c r="F114" s="325"/>
      <c r="G114" s="319"/>
      <c r="H114" s="325"/>
      <c r="I114" s="320"/>
      <c r="J114" s="320"/>
      <c r="K114" s="320"/>
      <c r="L114" s="320"/>
      <c r="M114" s="320"/>
      <c r="N114" s="120" t="s">
        <v>459</v>
      </c>
      <c r="O114" s="85">
        <v>40200</v>
      </c>
      <c r="P114" s="319"/>
      <c r="Q114" s="319"/>
    </row>
    <row r="115" spans="2:17" ht="22.5" x14ac:dyDescent="0.25">
      <c r="B115" s="324"/>
      <c r="C115" s="325"/>
      <c r="D115" s="319"/>
      <c r="E115" s="351"/>
      <c r="F115" s="325"/>
      <c r="G115" s="319"/>
      <c r="H115" s="325"/>
      <c r="I115" s="320"/>
      <c r="J115" s="320"/>
      <c r="K115" s="320"/>
      <c r="L115" s="320"/>
      <c r="M115" s="320"/>
      <c r="N115" s="120" t="s">
        <v>353</v>
      </c>
      <c r="O115" s="93">
        <v>13.48</v>
      </c>
      <c r="P115" s="319"/>
      <c r="Q115" s="319"/>
    </row>
    <row r="116" spans="2:17" ht="22.5" x14ac:dyDescent="0.25">
      <c r="B116" s="324" t="s">
        <v>482</v>
      </c>
      <c r="C116" s="325"/>
      <c r="D116" s="319" t="s">
        <v>23</v>
      </c>
      <c r="E116" s="323" t="s">
        <v>18</v>
      </c>
      <c r="F116" s="325"/>
      <c r="G116" s="319" t="s">
        <v>142</v>
      </c>
      <c r="H116" s="325"/>
      <c r="I116" s="320">
        <f>SUM(J116:M118)</f>
        <v>2900000</v>
      </c>
      <c r="J116" s="320">
        <v>0</v>
      </c>
      <c r="K116" s="320">
        <v>0</v>
      </c>
      <c r="L116" s="320">
        <v>2465000</v>
      </c>
      <c r="M116" s="320">
        <v>435000</v>
      </c>
      <c r="N116" s="120" t="s">
        <v>456</v>
      </c>
      <c r="O116" s="121">
        <v>3.1</v>
      </c>
      <c r="P116" s="319" t="s">
        <v>300</v>
      </c>
      <c r="Q116" s="319" t="s">
        <v>297</v>
      </c>
    </row>
    <row r="117" spans="2:17" x14ac:dyDescent="0.25">
      <c r="B117" s="324"/>
      <c r="C117" s="325"/>
      <c r="D117" s="319"/>
      <c r="E117" s="323"/>
      <c r="F117" s="325"/>
      <c r="G117" s="319"/>
      <c r="H117" s="325"/>
      <c r="I117" s="320"/>
      <c r="J117" s="320"/>
      <c r="K117" s="320"/>
      <c r="L117" s="320"/>
      <c r="M117" s="320"/>
      <c r="N117" s="120" t="s">
        <v>458</v>
      </c>
      <c r="O117" s="85">
        <v>1</v>
      </c>
      <c r="P117" s="319"/>
      <c r="Q117" s="319"/>
    </row>
    <row r="118" spans="2:17" ht="22.5" x14ac:dyDescent="0.25">
      <c r="B118" s="324"/>
      <c r="C118" s="325"/>
      <c r="D118" s="319"/>
      <c r="E118" s="323"/>
      <c r="F118" s="325"/>
      <c r="G118" s="319"/>
      <c r="H118" s="325"/>
      <c r="I118" s="320"/>
      <c r="J118" s="320"/>
      <c r="K118" s="320"/>
      <c r="L118" s="320"/>
      <c r="M118" s="320"/>
      <c r="N118" s="120" t="s">
        <v>459</v>
      </c>
      <c r="O118" s="85">
        <v>31000</v>
      </c>
      <c r="P118" s="319"/>
      <c r="Q118" s="319"/>
    </row>
    <row r="119" spans="2:17" ht="21" x14ac:dyDescent="0.25">
      <c r="B119" s="355" t="s">
        <v>483</v>
      </c>
      <c r="C119" s="323" t="s">
        <v>13</v>
      </c>
      <c r="D119" s="323" t="s">
        <v>484</v>
      </c>
      <c r="E119" s="323" t="s">
        <v>485</v>
      </c>
      <c r="F119" s="323" t="s">
        <v>14</v>
      </c>
      <c r="G119" s="323" t="s">
        <v>142</v>
      </c>
      <c r="H119" s="323" t="s">
        <v>15</v>
      </c>
      <c r="I119" s="326">
        <f>SUM(J119:M120)</f>
        <v>763300</v>
      </c>
      <c r="J119" s="326">
        <f>SUM(J122:J125)</f>
        <v>0</v>
      </c>
      <c r="K119" s="326">
        <f>SUM(K122:K125)</f>
        <v>0</v>
      </c>
      <c r="L119" s="326">
        <f>SUM(L122:L125)</f>
        <v>648800</v>
      </c>
      <c r="M119" s="326">
        <f>SUM(M122:M125)</f>
        <v>114500</v>
      </c>
      <c r="N119" s="118" t="s">
        <v>486</v>
      </c>
      <c r="O119" s="41">
        <f>O122+O124</f>
        <v>4500</v>
      </c>
      <c r="P119" s="323" t="s">
        <v>300</v>
      </c>
      <c r="Q119" s="323" t="s">
        <v>457</v>
      </c>
    </row>
    <row r="120" spans="2:17" ht="28.15" customHeight="1" x14ac:dyDescent="0.25">
      <c r="B120" s="355"/>
      <c r="C120" s="323"/>
      <c r="D120" s="323"/>
      <c r="E120" s="323"/>
      <c r="F120" s="323"/>
      <c r="G120" s="323"/>
      <c r="H120" s="323"/>
      <c r="I120" s="326"/>
      <c r="J120" s="326"/>
      <c r="K120" s="326"/>
      <c r="L120" s="326"/>
      <c r="M120" s="326"/>
      <c r="N120" s="118" t="s">
        <v>458</v>
      </c>
      <c r="O120" s="41">
        <f>O123+O125</f>
        <v>2</v>
      </c>
      <c r="P120" s="323"/>
      <c r="Q120" s="323"/>
    </row>
    <row r="121" spans="2:17" ht="22.5" x14ac:dyDescent="0.25">
      <c r="B121" s="42" t="s">
        <v>310</v>
      </c>
      <c r="C121" s="43"/>
      <c r="D121" s="43"/>
      <c r="E121" s="43"/>
      <c r="F121" s="43"/>
      <c r="G121" s="43"/>
      <c r="H121" s="43"/>
      <c r="I121" s="58"/>
      <c r="J121" s="58"/>
      <c r="K121" s="60"/>
      <c r="L121" s="60"/>
      <c r="M121" s="58"/>
      <c r="N121" s="43"/>
      <c r="O121" s="72"/>
      <c r="P121" s="73"/>
      <c r="Q121" s="43"/>
    </row>
    <row r="122" spans="2:17" ht="30" customHeight="1" x14ac:dyDescent="0.25">
      <c r="B122" s="343" t="s">
        <v>487</v>
      </c>
      <c r="C122" s="346"/>
      <c r="D122" s="349" t="s">
        <v>22</v>
      </c>
      <c r="E122" s="349" t="s">
        <v>488</v>
      </c>
      <c r="F122" s="346"/>
      <c r="G122" s="349" t="s">
        <v>142</v>
      </c>
      <c r="H122" s="346"/>
      <c r="I122" s="425">
        <f>SUM(J122:M123)</f>
        <v>167300</v>
      </c>
      <c r="J122" s="425">
        <v>0</v>
      </c>
      <c r="K122" s="425">
        <v>0</v>
      </c>
      <c r="L122" s="425">
        <v>142200</v>
      </c>
      <c r="M122" s="425">
        <v>25100</v>
      </c>
      <c r="N122" s="120" t="s">
        <v>486</v>
      </c>
      <c r="O122" s="38">
        <v>200</v>
      </c>
      <c r="P122" s="349" t="s">
        <v>308</v>
      </c>
      <c r="Q122" s="349" t="s">
        <v>457</v>
      </c>
    </row>
    <row r="123" spans="2:17" ht="27" customHeight="1" x14ac:dyDescent="0.25">
      <c r="B123" s="344"/>
      <c r="C123" s="347"/>
      <c r="D123" s="350"/>
      <c r="E123" s="350"/>
      <c r="F123" s="347"/>
      <c r="G123" s="350"/>
      <c r="H123" s="347"/>
      <c r="I123" s="454"/>
      <c r="J123" s="454"/>
      <c r="K123" s="454"/>
      <c r="L123" s="454"/>
      <c r="M123" s="454"/>
      <c r="N123" s="120" t="s">
        <v>458</v>
      </c>
      <c r="O123" s="38">
        <v>1</v>
      </c>
      <c r="P123" s="350"/>
      <c r="Q123" s="350"/>
    </row>
    <row r="124" spans="2:17" ht="27.75" customHeight="1" x14ac:dyDescent="0.25">
      <c r="B124" s="324" t="s">
        <v>489</v>
      </c>
      <c r="C124" s="325"/>
      <c r="D124" s="319" t="s">
        <v>490</v>
      </c>
      <c r="E124" s="319" t="s">
        <v>491</v>
      </c>
      <c r="F124" s="325"/>
      <c r="G124" s="319" t="s">
        <v>142</v>
      </c>
      <c r="H124" s="325"/>
      <c r="I124" s="420">
        <f>SUM(J124:M125)</f>
        <v>596000</v>
      </c>
      <c r="J124" s="420">
        <v>0</v>
      </c>
      <c r="K124" s="420">
        <v>0</v>
      </c>
      <c r="L124" s="420">
        <v>506600</v>
      </c>
      <c r="M124" s="420">
        <v>89400</v>
      </c>
      <c r="N124" s="120" t="s">
        <v>486</v>
      </c>
      <c r="O124" s="85">
        <v>4300</v>
      </c>
      <c r="P124" s="319" t="s">
        <v>300</v>
      </c>
      <c r="Q124" s="319" t="s">
        <v>297</v>
      </c>
    </row>
    <row r="125" spans="2:17" ht="28.5" customHeight="1" x14ac:dyDescent="0.25">
      <c r="B125" s="324"/>
      <c r="C125" s="325"/>
      <c r="D125" s="319"/>
      <c r="E125" s="319"/>
      <c r="F125" s="325"/>
      <c r="G125" s="319"/>
      <c r="H125" s="325"/>
      <c r="I125" s="420"/>
      <c r="J125" s="420"/>
      <c r="K125" s="420"/>
      <c r="L125" s="420"/>
      <c r="M125" s="420"/>
      <c r="N125" s="120" t="s">
        <v>458</v>
      </c>
      <c r="O125" s="85">
        <v>1</v>
      </c>
      <c r="P125" s="319"/>
      <c r="Q125" s="319"/>
    </row>
    <row r="126" spans="2:17" x14ac:dyDescent="0.25">
      <c r="B126" s="321" t="s">
        <v>12</v>
      </c>
      <c r="C126" s="321"/>
      <c r="D126" s="321"/>
      <c r="E126" s="321"/>
      <c r="F126" s="321"/>
      <c r="G126" s="321"/>
      <c r="H126" s="321"/>
      <c r="I126" s="213">
        <f>I42+I119+I53</f>
        <v>33460449.449999999</v>
      </c>
      <c r="J126" s="9">
        <f>J42+J119+J53</f>
        <v>0</v>
      </c>
      <c r="K126" s="9">
        <f>K42+K119+K53</f>
        <v>0</v>
      </c>
      <c r="L126" s="213">
        <f>L42+L119+L53</f>
        <v>29199693.07</v>
      </c>
      <c r="M126" s="213">
        <f>M42+M119+M53</f>
        <v>4260756.38</v>
      </c>
      <c r="N126" s="322"/>
      <c r="O126" s="322"/>
      <c r="P126" s="322"/>
      <c r="Q126" s="322"/>
    </row>
    <row r="127" spans="2:17" x14ac:dyDescent="0.25">
      <c r="B127" s="427" t="s">
        <v>446</v>
      </c>
      <c r="C127" s="427"/>
      <c r="D127" s="427"/>
      <c r="E127" s="427"/>
      <c r="F127" s="427"/>
      <c r="G127" s="427"/>
      <c r="H127" s="427"/>
      <c r="I127" s="427"/>
      <c r="J127" s="427"/>
      <c r="K127" s="427"/>
      <c r="L127" s="427"/>
      <c r="M127" s="427"/>
      <c r="N127" s="427"/>
      <c r="O127" s="427"/>
      <c r="P127" s="427"/>
      <c r="Q127" s="427"/>
    </row>
    <row r="128" spans="2:17" x14ac:dyDescent="0.25">
      <c r="B128" s="110" t="s">
        <v>647</v>
      </c>
      <c r="C128" s="108"/>
      <c r="D128" s="108"/>
      <c r="E128" s="108"/>
      <c r="F128" s="108"/>
      <c r="G128" s="108"/>
      <c r="H128" s="108"/>
      <c r="I128" s="108"/>
      <c r="J128" s="108"/>
      <c r="K128" s="108"/>
      <c r="L128" s="108"/>
      <c r="M128" s="108"/>
      <c r="N128" s="108"/>
      <c r="O128" s="108"/>
      <c r="P128" s="108"/>
      <c r="Q128" s="108"/>
    </row>
    <row r="129" spans="2:17" ht="49.5" customHeight="1" x14ac:dyDescent="0.25">
      <c r="B129" s="188" t="s">
        <v>680</v>
      </c>
      <c r="C129" s="278" t="s">
        <v>679</v>
      </c>
      <c r="D129" s="278"/>
      <c r="E129" s="278"/>
      <c r="F129" s="278"/>
      <c r="G129" s="278"/>
      <c r="H129" s="278"/>
      <c r="I129" s="278"/>
      <c r="J129" s="278"/>
      <c r="K129" s="278"/>
      <c r="L129" s="278"/>
      <c r="M129" s="278"/>
      <c r="N129" s="278"/>
      <c r="O129" s="278"/>
      <c r="P129" s="278"/>
      <c r="Q129" s="278"/>
    </row>
    <row r="130" spans="2:17" ht="25.5" customHeight="1" x14ac:dyDescent="0.25">
      <c r="B130" s="188" t="s">
        <v>681</v>
      </c>
      <c r="C130" s="278" t="s">
        <v>682</v>
      </c>
      <c r="D130" s="278"/>
      <c r="E130" s="278"/>
      <c r="F130" s="278"/>
      <c r="G130" s="278"/>
      <c r="H130" s="278"/>
      <c r="I130" s="278"/>
      <c r="J130" s="278"/>
      <c r="K130" s="278"/>
      <c r="L130" s="278"/>
      <c r="M130" s="278"/>
      <c r="N130" s="278"/>
      <c r="O130" s="278"/>
      <c r="P130" s="278"/>
      <c r="Q130" s="278"/>
    </row>
    <row r="131" spans="2:17" x14ac:dyDescent="0.25">
      <c r="B131" s="110"/>
      <c r="C131" s="108"/>
      <c r="D131" s="108"/>
      <c r="E131" s="108"/>
      <c r="F131" s="108"/>
      <c r="G131" s="108"/>
      <c r="H131" s="108"/>
      <c r="I131" s="108"/>
      <c r="J131" s="108"/>
      <c r="K131" s="108"/>
      <c r="L131" s="108"/>
      <c r="M131" s="108"/>
      <c r="N131" s="108"/>
      <c r="O131" s="108"/>
      <c r="P131" s="108"/>
      <c r="Q131" s="108"/>
    </row>
    <row r="133" spans="2:17" x14ac:dyDescent="0.25">
      <c r="B133" s="277" t="s">
        <v>147</v>
      </c>
      <c r="C133" s="277"/>
      <c r="D133" s="277"/>
      <c r="E133" s="277"/>
      <c r="F133" s="277"/>
      <c r="G133" s="277"/>
      <c r="H133" s="277"/>
      <c r="I133" s="277"/>
      <c r="J133" s="277"/>
      <c r="K133" s="277"/>
      <c r="L133" s="277"/>
      <c r="M133" s="277"/>
      <c r="N133" s="277"/>
      <c r="O133" s="277"/>
      <c r="P133" s="277"/>
      <c r="Q133" s="277"/>
    </row>
    <row r="134" spans="2:17" x14ac:dyDescent="0.25">
      <c r="B134" s="11" t="s">
        <v>39</v>
      </c>
      <c r="C134" s="291" t="s">
        <v>148</v>
      </c>
      <c r="D134" s="291"/>
      <c r="E134" s="291"/>
      <c r="F134" s="372" t="s">
        <v>149</v>
      </c>
      <c r="G134" s="373"/>
      <c r="H134" s="373"/>
      <c r="I134" s="373"/>
      <c r="J134" s="374"/>
      <c r="K134" s="291" t="s">
        <v>150</v>
      </c>
      <c r="L134" s="291"/>
      <c r="M134" s="291"/>
      <c r="N134" s="291"/>
      <c r="O134" s="291"/>
      <c r="P134" s="291"/>
      <c r="Q134" s="291"/>
    </row>
    <row r="135" spans="2:17" x14ac:dyDescent="0.25">
      <c r="B135" s="56">
        <v>1</v>
      </c>
      <c r="C135" s="274">
        <v>2</v>
      </c>
      <c r="D135" s="274"/>
      <c r="E135" s="274"/>
      <c r="F135" s="375">
        <v>3</v>
      </c>
      <c r="G135" s="376"/>
      <c r="H135" s="376"/>
      <c r="I135" s="376"/>
      <c r="J135" s="377"/>
      <c r="K135" s="274">
        <v>4</v>
      </c>
      <c r="L135" s="274"/>
      <c r="M135" s="274"/>
      <c r="N135" s="274"/>
      <c r="O135" s="274"/>
      <c r="P135" s="274"/>
      <c r="Q135" s="274"/>
    </row>
    <row r="136" spans="2:17" x14ac:dyDescent="0.25">
      <c r="B136" s="22"/>
      <c r="C136" s="378" t="s">
        <v>159</v>
      </c>
      <c r="D136" s="379"/>
      <c r="E136" s="380"/>
      <c r="F136" s="381"/>
      <c r="G136" s="382"/>
      <c r="H136" s="382"/>
      <c r="I136" s="382"/>
      <c r="J136" s="383"/>
      <c r="K136" s="363"/>
      <c r="L136" s="363"/>
      <c r="M136" s="363"/>
      <c r="N136" s="363"/>
      <c r="O136" s="363"/>
      <c r="P136" s="363"/>
      <c r="Q136" s="363"/>
    </row>
    <row r="139" spans="2:17" x14ac:dyDescent="0.25">
      <c r="B139" s="277" t="s">
        <v>151</v>
      </c>
      <c r="C139" s="277"/>
      <c r="D139" s="277"/>
      <c r="E139" s="277"/>
      <c r="F139" s="277"/>
      <c r="G139" s="277"/>
      <c r="H139" s="277"/>
      <c r="I139" s="277"/>
      <c r="J139" s="277"/>
      <c r="K139" s="277"/>
      <c r="L139" s="277"/>
      <c r="M139" s="277"/>
      <c r="N139" s="277"/>
      <c r="O139" s="277"/>
      <c r="P139" s="277"/>
      <c r="Q139" s="277"/>
    </row>
    <row r="140" spans="2:17" x14ac:dyDescent="0.25">
      <c r="B140" s="11" t="s">
        <v>39</v>
      </c>
      <c r="C140" s="291" t="s">
        <v>152</v>
      </c>
      <c r="D140" s="291"/>
      <c r="E140" s="291"/>
      <c r="F140" s="291" t="s">
        <v>149</v>
      </c>
      <c r="G140" s="291"/>
      <c r="H140" s="291"/>
      <c r="I140" s="291"/>
      <c r="J140" s="291"/>
      <c r="K140" s="291" t="s">
        <v>153</v>
      </c>
      <c r="L140" s="291"/>
      <c r="M140" s="291"/>
      <c r="N140" s="291"/>
      <c r="O140" s="291"/>
      <c r="P140" s="291"/>
      <c r="Q140" s="291"/>
    </row>
    <row r="141" spans="2:17" x14ac:dyDescent="0.25">
      <c r="B141" s="56">
        <v>1</v>
      </c>
      <c r="C141" s="274">
        <v>2</v>
      </c>
      <c r="D141" s="274"/>
      <c r="E141" s="274"/>
      <c r="F141" s="274">
        <v>3</v>
      </c>
      <c r="G141" s="274"/>
      <c r="H141" s="274"/>
      <c r="I141" s="274"/>
      <c r="J141" s="274"/>
      <c r="K141" s="274">
        <v>4</v>
      </c>
      <c r="L141" s="274"/>
      <c r="M141" s="274"/>
      <c r="N141" s="274"/>
      <c r="O141" s="274"/>
      <c r="P141" s="274"/>
      <c r="Q141" s="274"/>
    </row>
    <row r="142" spans="2:17" x14ac:dyDescent="0.25">
      <c r="B142" s="22"/>
      <c r="C142" s="279" t="s">
        <v>159</v>
      </c>
      <c r="D142" s="279"/>
      <c r="E142" s="279"/>
      <c r="F142" s="362"/>
      <c r="G142" s="362"/>
      <c r="H142" s="362"/>
      <c r="I142" s="362"/>
      <c r="J142" s="362"/>
      <c r="K142" s="363"/>
      <c r="L142" s="363"/>
      <c r="M142" s="363"/>
      <c r="N142" s="363"/>
      <c r="O142" s="363"/>
      <c r="P142" s="363"/>
      <c r="Q142" s="363"/>
    </row>
    <row r="145" spans="2:17" x14ac:dyDescent="0.25">
      <c r="B145" s="277" t="s">
        <v>154</v>
      </c>
      <c r="C145" s="277"/>
      <c r="D145" s="277"/>
      <c r="E145" s="277"/>
      <c r="F145" s="277"/>
      <c r="G145" s="277"/>
      <c r="H145" s="277"/>
      <c r="I145" s="277"/>
      <c r="J145" s="277"/>
      <c r="K145" s="277"/>
      <c r="L145" s="277"/>
      <c r="M145" s="277"/>
      <c r="N145" s="277"/>
      <c r="O145" s="277"/>
      <c r="P145" s="277"/>
      <c r="Q145" s="277"/>
    </row>
    <row r="146" spans="2:17" x14ac:dyDescent="0.25">
      <c r="B146" s="11" t="s">
        <v>39</v>
      </c>
      <c r="C146" s="271" t="s">
        <v>155</v>
      </c>
      <c r="D146" s="271"/>
      <c r="E146" s="271"/>
      <c r="F146" s="365" t="s">
        <v>156</v>
      </c>
      <c r="G146" s="366"/>
      <c r="H146" s="366"/>
      <c r="I146" s="366"/>
      <c r="J146" s="366"/>
      <c r="K146" s="366"/>
      <c r="L146" s="366"/>
      <c r="M146" s="366"/>
      <c r="N146" s="366"/>
      <c r="O146" s="366"/>
      <c r="P146" s="366"/>
      <c r="Q146" s="367"/>
    </row>
    <row r="147" spans="2:17" x14ac:dyDescent="0.25">
      <c r="B147" s="63">
        <v>1</v>
      </c>
      <c r="C147" s="360">
        <v>2</v>
      </c>
      <c r="D147" s="360"/>
      <c r="E147" s="360"/>
      <c r="F147" s="368">
        <v>3</v>
      </c>
      <c r="G147" s="369"/>
      <c r="H147" s="369"/>
      <c r="I147" s="369"/>
      <c r="J147" s="369"/>
      <c r="K147" s="369"/>
      <c r="L147" s="369"/>
      <c r="M147" s="369"/>
      <c r="N147" s="369"/>
      <c r="O147" s="369"/>
      <c r="P147" s="369"/>
      <c r="Q147" s="370"/>
    </row>
    <row r="148" spans="2:17" ht="47.25" customHeight="1" x14ac:dyDescent="0.25">
      <c r="B148" s="12" t="s">
        <v>69</v>
      </c>
      <c r="C148" s="361" t="s">
        <v>492</v>
      </c>
      <c r="D148" s="361"/>
      <c r="E148" s="361"/>
      <c r="F148" s="496" t="s">
        <v>493</v>
      </c>
      <c r="G148" s="497"/>
      <c r="H148" s="497"/>
      <c r="I148" s="497"/>
      <c r="J148" s="497"/>
      <c r="K148" s="497"/>
      <c r="L148" s="497"/>
      <c r="M148" s="497"/>
      <c r="N148" s="497"/>
      <c r="O148" s="497"/>
      <c r="P148" s="497"/>
      <c r="Q148" s="498"/>
    </row>
    <row r="149" spans="2:17" ht="62.25" customHeight="1" x14ac:dyDescent="0.25">
      <c r="B149" s="12" t="s">
        <v>45</v>
      </c>
      <c r="C149" s="361" t="s">
        <v>494</v>
      </c>
      <c r="D149" s="361"/>
      <c r="E149" s="361"/>
      <c r="F149" s="499"/>
      <c r="G149" s="500"/>
      <c r="H149" s="500"/>
      <c r="I149" s="500"/>
      <c r="J149" s="500"/>
      <c r="K149" s="500"/>
      <c r="L149" s="500"/>
      <c r="M149" s="500"/>
      <c r="N149" s="500"/>
      <c r="O149" s="500"/>
      <c r="P149" s="500"/>
      <c r="Q149" s="501"/>
    </row>
    <row r="150" spans="2:17" ht="78" customHeight="1" x14ac:dyDescent="0.25">
      <c r="B150" s="12" t="s">
        <v>47</v>
      </c>
      <c r="C150" s="361" t="s">
        <v>495</v>
      </c>
      <c r="D150" s="361"/>
      <c r="E150" s="361"/>
      <c r="F150" s="384" t="s">
        <v>496</v>
      </c>
      <c r="G150" s="385"/>
      <c r="H150" s="385"/>
      <c r="I150" s="385"/>
      <c r="J150" s="385"/>
      <c r="K150" s="385"/>
      <c r="L150" s="385"/>
      <c r="M150" s="385"/>
      <c r="N150" s="385"/>
      <c r="O150" s="385"/>
      <c r="P150" s="385"/>
      <c r="Q150" s="386"/>
    </row>
    <row r="151" spans="2:17" x14ac:dyDescent="0.25">
      <c r="B151" s="18"/>
      <c r="C151" s="65"/>
      <c r="D151" s="65"/>
      <c r="E151" s="65"/>
      <c r="F151" s="65"/>
      <c r="G151" s="65"/>
      <c r="H151" s="65"/>
      <c r="I151" s="59"/>
      <c r="J151" s="59"/>
      <c r="K151" s="59"/>
      <c r="L151" s="59"/>
      <c r="M151" s="59"/>
      <c r="N151" s="59"/>
      <c r="O151" s="59"/>
      <c r="P151" s="59"/>
      <c r="Q151" s="59"/>
    </row>
    <row r="153" spans="2:17" x14ac:dyDescent="0.25">
      <c r="B153" s="277" t="s">
        <v>157</v>
      </c>
      <c r="C153" s="277"/>
      <c r="D153" s="277"/>
      <c r="E153" s="277"/>
      <c r="F153" s="277"/>
      <c r="G153" s="277"/>
      <c r="H153" s="277"/>
      <c r="I153" s="277"/>
      <c r="J153" s="277"/>
      <c r="K153" s="277"/>
      <c r="L153" s="277"/>
      <c r="M153" s="277"/>
      <c r="N153" s="277"/>
      <c r="O153" s="277"/>
    </row>
    <row r="154" spans="2:17" x14ac:dyDescent="0.25">
      <c r="B154" s="14" t="s">
        <v>39</v>
      </c>
      <c r="C154" s="307" t="s">
        <v>158</v>
      </c>
      <c r="D154" s="307"/>
      <c r="E154" s="307"/>
      <c r="F154" s="307"/>
      <c r="G154" s="307"/>
      <c r="H154" s="307"/>
      <c r="I154" s="307"/>
      <c r="J154" s="307"/>
      <c r="K154" s="307"/>
      <c r="L154" s="307"/>
      <c r="M154" s="307"/>
      <c r="N154" s="307"/>
      <c r="O154" s="307"/>
      <c r="P154" s="307"/>
      <c r="Q154" s="307"/>
    </row>
    <row r="155" spans="2:17" x14ac:dyDescent="0.25">
      <c r="B155" s="63">
        <v>1</v>
      </c>
      <c r="C155" s="274">
        <v>2</v>
      </c>
      <c r="D155" s="274"/>
      <c r="E155" s="274"/>
      <c r="F155" s="274"/>
      <c r="G155" s="274"/>
      <c r="H155" s="274"/>
      <c r="I155" s="274"/>
      <c r="J155" s="274"/>
      <c r="K155" s="274"/>
      <c r="L155" s="274"/>
      <c r="M155" s="274"/>
      <c r="N155" s="274"/>
      <c r="O155" s="274"/>
      <c r="P155" s="274"/>
      <c r="Q155" s="274"/>
    </row>
    <row r="156" spans="2:17" x14ac:dyDescent="0.25">
      <c r="B156" s="22"/>
      <c r="C156" s="279" t="s">
        <v>159</v>
      </c>
      <c r="D156" s="279"/>
      <c r="E156" s="279"/>
      <c r="F156" s="279"/>
      <c r="G156" s="279"/>
      <c r="H156" s="279"/>
      <c r="I156" s="279"/>
      <c r="J156" s="279"/>
      <c r="K156" s="279"/>
      <c r="L156" s="279"/>
      <c r="M156" s="279"/>
      <c r="N156" s="279"/>
      <c r="O156" s="279"/>
      <c r="P156" s="279"/>
      <c r="Q156" s="279"/>
    </row>
  </sheetData>
  <mergeCells count="434">
    <mergeCell ref="F65:F69"/>
    <mergeCell ref="E65:E69"/>
    <mergeCell ref="D65:D69"/>
    <mergeCell ref="C65:C69"/>
    <mergeCell ref="B65:B69"/>
    <mergeCell ref="Q65:Q69"/>
    <mergeCell ref="P65:P69"/>
    <mergeCell ref="M65:M69"/>
    <mergeCell ref="L65:L69"/>
    <mergeCell ref="K65:K69"/>
    <mergeCell ref="J65:J69"/>
    <mergeCell ref="I65:I69"/>
    <mergeCell ref="H65:H69"/>
    <mergeCell ref="G65:G69"/>
    <mergeCell ref="B153:O153"/>
    <mergeCell ref="C154:Q154"/>
    <mergeCell ref="C155:Q155"/>
    <mergeCell ref="C156:Q156"/>
    <mergeCell ref="C147:E147"/>
    <mergeCell ref="F147:Q147"/>
    <mergeCell ref="C148:E148"/>
    <mergeCell ref="F148:Q149"/>
    <mergeCell ref="C149:E149"/>
    <mergeCell ref="C150:E150"/>
    <mergeCell ref="F150:Q150"/>
    <mergeCell ref="C142:E142"/>
    <mergeCell ref="F142:J142"/>
    <mergeCell ref="K142:Q142"/>
    <mergeCell ref="B145:Q145"/>
    <mergeCell ref="C146:E146"/>
    <mergeCell ref="F146:Q146"/>
    <mergeCell ref="B139:Q139"/>
    <mergeCell ref="C140:E140"/>
    <mergeCell ref="F140:J140"/>
    <mergeCell ref="K140:Q140"/>
    <mergeCell ref="C141:E141"/>
    <mergeCell ref="F141:J141"/>
    <mergeCell ref="K141:Q141"/>
    <mergeCell ref="C135:E135"/>
    <mergeCell ref="F135:J135"/>
    <mergeCell ref="K135:Q135"/>
    <mergeCell ref="C136:E136"/>
    <mergeCell ref="F136:J136"/>
    <mergeCell ref="K136:Q136"/>
    <mergeCell ref="Q124:Q125"/>
    <mergeCell ref="B126:H126"/>
    <mergeCell ref="N126:Q126"/>
    <mergeCell ref="B127:Q127"/>
    <mergeCell ref="B133:Q133"/>
    <mergeCell ref="C134:E134"/>
    <mergeCell ref="F134:J134"/>
    <mergeCell ref="K134:Q134"/>
    <mergeCell ref="I124:I125"/>
    <mergeCell ref="J124:J125"/>
    <mergeCell ref="K124:K125"/>
    <mergeCell ref="L124:L125"/>
    <mergeCell ref="M124:M125"/>
    <mergeCell ref="P124:P125"/>
    <mergeCell ref="C130:Q130"/>
    <mergeCell ref="C129:Q129"/>
    <mergeCell ref="B122:B123"/>
    <mergeCell ref="C122:C123"/>
    <mergeCell ref="D122:D123"/>
    <mergeCell ref="E122:E123"/>
    <mergeCell ref="F122:F123"/>
    <mergeCell ref="M122:M123"/>
    <mergeCell ref="P122:P123"/>
    <mergeCell ref="Q122:Q123"/>
    <mergeCell ref="B124:B125"/>
    <mergeCell ref="C124:C125"/>
    <mergeCell ref="D124:D125"/>
    <mergeCell ref="E124:E125"/>
    <mergeCell ref="F124:F125"/>
    <mergeCell ref="G124:G125"/>
    <mergeCell ref="H124:H125"/>
    <mergeCell ref="G122:G123"/>
    <mergeCell ref="H122:H123"/>
    <mergeCell ref="I122:I123"/>
    <mergeCell ref="J122:J123"/>
    <mergeCell ref="K122:K123"/>
    <mergeCell ref="L122:L123"/>
    <mergeCell ref="Q116:Q118"/>
    <mergeCell ref="I116:I118"/>
    <mergeCell ref="J116:J118"/>
    <mergeCell ref="B119:B120"/>
    <mergeCell ref="C119:C120"/>
    <mergeCell ref="D119:D120"/>
    <mergeCell ref="E119:E120"/>
    <mergeCell ref="F119:F120"/>
    <mergeCell ref="G119:G120"/>
    <mergeCell ref="H119:H120"/>
    <mergeCell ref="I119:I120"/>
    <mergeCell ref="J119:J120"/>
    <mergeCell ref="K116:K118"/>
    <mergeCell ref="L116:L118"/>
    <mergeCell ref="M116:M118"/>
    <mergeCell ref="P116:P118"/>
    <mergeCell ref="K119:K120"/>
    <mergeCell ref="L119:L120"/>
    <mergeCell ref="M119:M120"/>
    <mergeCell ref="P119:P120"/>
    <mergeCell ref="Q119:Q120"/>
    <mergeCell ref="B116:B118"/>
    <mergeCell ref="C116:C118"/>
    <mergeCell ref="D116:D118"/>
    <mergeCell ref="E116:E118"/>
    <mergeCell ref="F116:F118"/>
    <mergeCell ref="G116:G118"/>
    <mergeCell ref="H116:H118"/>
    <mergeCell ref="G111:G115"/>
    <mergeCell ref="H111:H115"/>
    <mergeCell ref="K106:K110"/>
    <mergeCell ref="L106:L110"/>
    <mergeCell ref="M106:M110"/>
    <mergeCell ref="P106:P110"/>
    <mergeCell ref="Q106:Q110"/>
    <mergeCell ref="B111:B115"/>
    <mergeCell ref="C111:C115"/>
    <mergeCell ref="D111:D115"/>
    <mergeCell ref="E111:E115"/>
    <mergeCell ref="F111:F115"/>
    <mergeCell ref="M111:M115"/>
    <mergeCell ref="P111:P115"/>
    <mergeCell ref="Q111:Q115"/>
    <mergeCell ref="I111:I115"/>
    <mergeCell ref="J111:J115"/>
    <mergeCell ref="K111:K115"/>
    <mergeCell ref="L111:L115"/>
    <mergeCell ref="B106:B110"/>
    <mergeCell ref="C106:C110"/>
    <mergeCell ref="D106:D110"/>
    <mergeCell ref="E106:E110"/>
    <mergeCell ref="F106:F110"/>
    <mergeCell ref="G106:G110"/>
    <mergeCell ref="H106:H110"/>
    <mergeCell ref="I106:I110"/>
    <mergeCell ref="J106:J110"/>
    <mergeCell ref="B103:B105"/>
    <mergeCell ref="C103:C105"/>
    <mergeCell ref="D103:D105"/>
    <mergeCell ref="E103:E105"/>
    <mergeCell ref="F103:F105"/>
    <mergeCell ref="G103:G105"/>
    <mergeCell ref="H103:H105"/>
    <mergeCell ref="Q103:Q105"/>
    <mergeCell ref="I103:I105"/>
    <mergeCell ref="J103:J105"/>
    <mergeCell ref="K103:K105"/>
    <mergeCell ref="L103:L105"/>
    <mergeCell ref="M103:M105"/>
    <mergeCell ref="P103:P105"/>
    <mergeCell ref="Q90:Q92"/>
    <mergeCell ref="I90:I92"/>
    <mergeCell ref="J90:J92"/>
    <mergeCell ref="B93:B97"/>
    <mergeCell ref="C93:C97"/>
    <mergeCell ref="D93:D97"/>
    <mergeCell ref="E93:E97"/>
    <mergeCell ref="F93:F97"/>
    <mergeCell ref="G93:G97"/>
    <mergeCell ref="H93:H97"/>
    <mergeCell ref="I93:I97"/>
    <mergeCell ref="J93:J97"/>
    <mergeCell ref="K90:K92"/>
    <mergeCell ref="L90:L92"/>
    <mergeCell ref="M90:M92"/>
    <mergeCell ref="P90:P92"/>
    <mergeCell ref="K93:K97"/>
    <mergeCell ref="L93:L97"/>
    <mergeCell ref="M93:M97"/>
    <mergeCell ref="P93:P97"/>
    <mergeCell ref="Q93:Q97"/>
    <mergeCell ref="B90:B92"/>
    <mergeCell ref="C90:C92"/>
    <mergeCell ref="D90:D92"/>
    <mergeCell ref="E90:E92"/>
    <mergeCell ref="F90:F92"/>
    <mergeCell ref="G90:G92"/>
    <mergeCell ref="H90:H92"/>
    <mergeCell ref="G87:G89"/>
    <mergeCell ref="H87:H89"/>
    <mergeCell ref="K84:K86"/>
    <mergeCell ref="L84:L86"/>
    <mergeCell ref="M84:M86"/>
    <mergeCell ref="I84:I86"/>
    <mergeCell ref="J84:J86"/>
    <mergeCell ref="P84:P86"/>
    <mergeCell ref="Q84:Q86"/>
    <mergeCell ref="B81:B83"/>
    <mergeCell ref="C81:C83"/>
    <mergeCell ref="D81:D83"/>
    <mergeCell ref="B87:B89"/>
    <mergeCell ref="C87:C89"/>
    <mergeCell ref="D87:D89"/>
    <mergeCell ref="E87:E89"/>
    <mergeCell ref="F87:F89"/>
    <mergeCell ref="M87:M89"/>
    <mergeCell ref="P87:P89"/>
    <mergeCell ref="Q87:Q89"/>
    <mergeCell ref="I87:I89"/>
    <mergeCell ref="J87:J89"/>
    <mergeCell ref="K87:K89"/>
    <mergeCell ref="L87:L89"/>
    <mergeCell ref="B84:B86"/>
    <mergeCell ref="C84:C86"/>
    <mergeCell ref="D84:D86"/>
    <mergeCell ref="E84:E86"/>
    <mergeCell ref="F84:F86"/>
    <mergeCell ref="G84:G86"/>
    <mergeCell ref="H84:H86"/>
    <mergeCell ref="E81:E83"/>
    <mergeCell ref="F81:F83"/>
    <mergeCell ref="G81:G83"/>
    <mergeCell ref="H81:H83"/>
    <mergeCell ref="G78:G80"/>
    <mergeCell ref="H78:H80"/>
    <mergeCell ref="Q81:Q83"/>
    <mergeCell ref="I81:I83"/>
    <mergeCell ref="J81:J83"/>
    <mergeCell ref="K81:K83"/>
    <mergeCell ref="L81:L83"/>
    <mergeCell ref="M81:M83"/>
    <mergeCell ref="P81:P83"/>
    <mergeCell ref="B78:B80"/>
    <mergeCell ref="C78:C80"/>
    <mergeCell ref="D78:D80"/>
    <mergeCell ref="E78:E80"/>
    <mergeCell ref="F78:F80"/>
    <mergeCell ref="M78:M80"/>
    <mergeCell ref="P78:P80"/>
    <mergeCell ref="Q78:Q80"/>
    <mergeCell ref="I78:I80"/>
    <mergeCell ref="J78:J80"/>
    <mergeCell ref="K78:K80"/>
    <mergeCell ref="L78:L80"/>
    <mergeCell ref="B70:B74"/>
    <mergeCell ref="C70:C74"/>
    <mergeCell ref="D70:D74"/>
    <mergeCell ref="E70:E74"/>
    <mergeCell ref="F70:F74"/>
    <mergeCell ref="G70:G74"/>
    <mergeCell ref="H70:H74"/>
    <mergeCell ref="Q70:Q74"/>
    <mergeCell ref="I70:I74"/>
    <mergeCell ref="J70:J74"/>
    <mergeCell ref="K70:K74"/>
    <mergeCell ref="L70:L74"/>
    <mergeCell ref="M70:M74"/>
    <mergeCell ref="P70:P74"/>
    <mergeCell ref="K59:K61"/>
    <mergeCell ref="L59:L61"/>
    <mergeCell ref="M59:M61"/>
    <mergeCell ref="P59:P61"/>
    <mergeCell ref="K62:K64"/>
    <mergeCell ref="L62:L64"/>
    <mergeCell ref="M62:M64"/>
    <mergeCell ref="P62:P64"/>
    <mergeCell ref="Q62:Q64"/>
    <mergeCell ref="B62:B64"/>
    <mergeCell ref="C62:C64"/>
    <mergeCell ref="D62:D64"/>
    <mergeCell ref="E62:E64"/>
    <mergeCell ref="F62:F64"/>
    <mergeCell ref="G62:G64"/>
    <mergeCell ref="H62:H64"/>
    <mergeCell ref="I62:I64"/>
    <mergeCell ref="J62:J64"/>
    <mergeCell ref="B53:B57"/>
    <mergeCell ref="C53:C57"/>
    <mergeCell ref="D53:D57"/>
    <mergeCell ref="E53:E57"/>
    <mergeCell ref="F53:F57"/>
    <mergeCell ref="M53:M57"/>
    <mergeCell ref="P53:P57"/>
    <mergeCell ref="Q53:Q57"/>
    <mergeCell ref="B59:B61"/>
    <mergeCell ref="C59:C61"/>
    <mergeCell ref="D59:D61"/>
    <mergeCell ref="E59:E61"/>
    <mergeCell ref="F59:F61"/>
    <mergeCell ref="G59:G61"/>
    <mergeCell ref="H59:H61"/>
    <mergeCell ref="G53:G57"/>
    <mergeCell ref="H53:H57"/>
    <mergeCell ref="I53:I57"/>
    <mergeCell ref="J53:J57"/>
    <mergeCell ref="K53:K57"/>
    <mergeCell ref="L53:L57"/>
    <mergeCell ref="Q59:Q61"/>
    <mergeCell ref="I59:I61"/>
    <mergeCell ref="J59:J61"/>
    <mergeCell ref="Q49:Q50"/>
    <mergeCell ref="B51:B52"/>
    <mergeCell ref="C51:C52"/>
    <mergeCell ref="D51:D52"/>
    <mergeCell ref="E51:E52"/>
    <mergeCell ref="F51:F52"/>
    <mergeCell ref="G51:G52"/>
    <mergeCell ref="H51:H52"/>
    <mergeCell ref="I51:I52"/>
    <mergeCell ref="J51:J52"/>
    <mergeCell ref="I49:I50"/>
    <mergeCell ref="J49:J50"/>
    <mergeCell ref="K49:K50"/>
    <mergeCell ref="L49:L50"/>
    <mergeCell ref="M49:M50"/>
    <mergeCell ref="P49:P50"/>
    <mergeCell ref="K51:K52"/>
    <mergeCell ref="L51:L52"/>
    <mergeCell ref="M51:M52"/>
    <mergeCell ref="P51:P52"/>
    <mergeCell ref="Q51:Q52"/>
    <mergeCell ref="B49:B50"/>
    <mergeCell ref="C49:C50"/>
    <mergeCell ref="D49:D50"/>
    <mergeCell ref="E49:E50"/>
    <mergeCell ref="F49:F50"/>
    <mergeCell ref="G49:G50"/>
    <mergeCell ref="H49:H50"/>
    <mergeCell ref="G46:G48"/>
    <mergeCell ref="H46:H48"/>
    <mergeCell ref="K42:K44"/>
    <mergeCell ref="L42:L44"/>
    <mergeCell ref="M42:M44"/>
    <mergeCell ref="P42:P44"/>
    <mergeCell ref="Q42:Q44"/>
    <mergeCell ref="B46:B48"/>
    <mergeCell ref="C46:C48"/>
    <mergeCell ref="D46:D48"/>
    <mergeCell ref="E46:E48"/>
    <mergeCell ref="F46:F48"/>
    <mergeCell ref="M46:M48"/>
    <mergeCell ref="P46:P48"/>
    <mergeCell ref="Q46:Q48"/>
    <mergeCell ref="I46:I48"/>
    <mergeCell ref="J46:J48"/>
    <mergeCell ref="K46:K48"/>
    <mergeCell ref="L46:L48"/>
    <mergeCell ref="B42:B44"/>
    <mergeCell ref="C42:C44"/>
    <mergeCell ref="D42:D44"/>
    <mergeCell ref="E42:E44"/>
    <mergeCell ref="F42:F44"/>
    <mergeCell ref="G42:G44"/>
    <mergeCell ref="H42:H44"/>
    <mergeCell ref="I42:I44"/>
    <mergeCell ref="J42:J44"/>
    <mergeCell ref="P38:P40"/>
    <mergeCell ref="Q38:Q40"/>
    <mergeCell ref="I39:I40"/>
    <mergeCell ref="J39:L39"/>
    <mergeCell ref="M39:M40"/>
    <mergeCell ref="N39:N40"/>
    <mergeCell ref="B33:M33"/>
    <mergeCell ref="N33:Q33"/>
    <mergeCell ref="B34:M34"/>
    <mergeCell ref="N34:Q34"/>
    <mergeCell ref="B37:Q37"/>
    <mergeCell ref="B38:B40"/>
    <mergeCell ref="C38:C40"/>
    <mergeCell ref="D38:D40"/>
    <mergeCell ref="E38:E40"/>
    <mergeCell ref="F38:F40"/>
    <mergeCell ref="O39:O40"/>
    <mergeCell ref="G38:G40"/>
    <mergeCell ref="H38:H40"/>
    <mergeCell ref="I38:M38"/>
    <mergeCell ref="N38:O38"/>
    <mergeCell ref="B30:M30"/>
    <mergeCell ref="N30:Q30"/>
    <mergeCell ref="B31:M31"/>
    <mergeCell ref="N31:Q31"/>
    <mergeCell ref="B32:M32"/>
    <mergeCell ref="N32:Q32"/>
    <mergeCell ref="B27:M27"/>
    <mergeCell ref="N27:Q27"/>
    <mergeCell ref="B28:M28"/>
    <mergeCell ref="N28:Q28"/>
    <mergeCell ref="B29:M29"/>
    <mergeCell ref="N29:Q29"/>
    <mergeCell ref="B24:M24"/>
    <mergeCell ref="N24:Q24"/>
    <mergeCell ref="B25:M25"/>
    <mergeCell ref="N25:Q25"/>
    <mergeCell ref="B26:M26"/>
    <mergeCell ref="N26:Q26"/>
    <mergeCell ref="B21:M21"/>
    <mergeCell ref="N21:Q21"/>
    <mergeCell ref="B22:M22"/>
    <mergeCell ref="N22:Q22"/>
    <mergeCell ref="B23:M23"/>
    <mergeCell ref="N23:Q23"/>
    <mergeCell ref="E12:J12"/>
    <mergeCell ref="K12:M12"/>
    <mergeCell ref="O12:Q12"/>
    <mergeCell ref="B17:Q17"/>
    <mergeCell ref="B18:M18"/>
    <mergeCell ref="N18:Q18"/>
    <mergeCell ref="B19:M19"/>
    <mergeCell ref="N19:Q19"/>
    <mergeCell ref="B20:M20"/>
    <mergeCell ref="N20:Q20"/>
    <mergeCell ref="C13:D13"/>
    <mergeCell ref="E13:J13"/>
    <mergeCell ref="K13:M13"/>
    <mergeCell ref="O13:Q13"/>
    <mergeCell ref="C14:D14"/>
    <mergeCell ref="E14:J14"/>
    <mergeCell ref="K14:M14"/>
    <mergeCell ref="O14:Q14"/>
    <mergeCell ref="D75:D77"/>
    <mergeCell ref="C75:C77"/>
    <mergeCell ref="B75:B77"/>
    <mergeCell ref="D98:D102"/>
    <mergeCell ref="C98:C102"/>
    <mergeCell ref="B98:B102"/>
    <mergeCell ref="E98:Q102"/>
    <mergeCell ref="E75:Q77"/>
    <mergeCell ref="B2:Q2"/>
    <mergeCell ref="B3:Q3"/>
    <mergeCell ref="B5:Q5"/>
    <mergeCell ref="B6:Q6"/>
    <mergeCell ref="B8:Q8"/>
    <mergeCell ref="B9:B10"/>
    <mergeCell ref="C9:D10"/>
    <mergeCell ref="E9:J10"/>
    <mergeCell ref="K9:M10"/>
    <mergeCell ref="N9:Q9"/>
    <mergeCell ref="O10:Q10"/>
    <mergeCell ref="C11:D11"/>
    <mergeCell ref="E11:J11"/>
    <mergeCell ref="K11:M11"/>
    <mergeCell ref="O11:Q11"/>
    <mergeCell ref="C12:D12"/>
  </mergeCells>
  <pageMargins left="0.25" right="0.25" top="0.75" bottom="0.75" header="0.3" footer="0.3"/>
  <pageSetup paperSize="9" scale="6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7241-87B1-43D2-8C2E-7F5424DB4A49}">
  <sheetPr>
    <pageSetUpPr fitToPage="1"/>
  </sheetPr>
  <dimension ref="B2:T74"/>
  <sheetViews>
    <sheetView topLeftCell="A37" zoomScale="90" zoomScaleNormal="90" workbookViewId="0">
      <selection activeCell="A45" sqref="A45"/>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8" customWidth="1"/>
    <col min="10" max="10" width="9.140625" style="8"/>
    <col min="11" max="11" width="11.5703125" style="8" customWidth="1"/>
    <col min="12" max="13" width="10.42578125" style="8" customWidth="1"/>
    <col min="14" max="14" width="46.85546875" style="1" customWidth="1"/>
    <col min="15" max="15" width="8.7109375" style="5" customWidth="1"/>
    <col min="16" max="16" width="12.85546875" style="1" customWidth="1"/>
    <col min="17" max="17" width="13.140625" style="1" customWidth="1"/>
    <col min="18" max="18" width="17.42578125" customWidth="1"/>
    <col min="19" max="19" width="9.140625" style="25"/>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4" spans="2:19" x14ac:dyDescent="0.25">
      <c r="B4" s="4" t="s">
        <v>280</v>
      </c>
    </row>
    <row r="5" spans="2:19" x14ac:dyDescent="0.25">
      <c r="B5" s="270" t="s">
        <v>498</v>
      </c>
      <c r="C5" s="270"/>
      <c r="D5" s="270"/>
      <c r="E5" s="270"/>
      <c r="F5" s="270"/>
      <c r="G5" s="270"/>
      <c r="H5" s="270"/>
      <c r="I5" s="270"/>
      <c r="J5" s="270"/>
      <c r="K5" s="270"/>
      <c r="L5" s="270"/>
      <c r="M5" s="270"/>
      <c r="N5" s="270"/>
      <c r="O5" s="270"/>
      <c r="P5" s="270"/>
      <c r="Q5" s="270"/>
    </row>
    <row r="6" spans="2:19" x14ac:dyDescent="0.25">
      <c r="B6" s="270" t="s">
        <v>500</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S11" s="48"/>
    </row>
    <row r="12" spans="2:19" x14ac:dyDescent="0.25">
      <c r="B12" s="62" t="s">
        <v>43</v>
      </c>
      <c r="C12" s="363" t="s">
        <v>503</v>
      </c>
      <c r="D12" s="363"/>
      <c r="E12" s="341" t="s">
        <v>502</v>
      </c>
      <c r="F12" s="341"/>
      <c r="G12" s="341"/>
      <c r="H12" s="341"/>
      <c r="I12" s="341"/>
      <c r="J12" s="341"/>
      <c r="K12" s="340">
        <v>0</v>
      </c>
      <c r="L12" s="340"/>
      <c r="M12" s="340"/>
      <c r="N12" s="12">
        <v>0</v>
      </c>
      <c r="O12" s="301">
        <f>O39</f>
        <v>3</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411">
        <v>1</v>
      </c>
      <c r="C17" s="411"/>
      <c r="D17" s="411"/>
      <c r="E17" s="411"/>
      <c r="F17" s="411"/>
      <c r="G17" s="411"/>
      <c r="H17" s="411"/>
      <c r="I17" s="411"/>
      <c r="J17" s="411"/>
      <c r="K17" s="411"/>
      <c r="L17" s="411"/>
      <c r="M17" s="411"/>
      <c r="N17" s="411">
        <v>2</v>
      </c>
      <c r="O17" s="411"/>
      <c r="P17" s="411"/>
      <c r="Q17" s="411"/>
      <c r="S17" s="48"/>
    </row>
    <row r="18" spans="2:19" x14ac:dyDescent="0.25">
      <c r="B18" s="275" t="s">
        <v>28</v>
      </c>
      <c r="C18" s="275"/>
      <c r="D18" s="275"/>
      <c r="E18" s="275"/>
      <c r="F18" s="275"/>
      <c r="G18" s="275"/>
      <c r="H18" s="275"/>
      <c r="I18" s="275"/>
      <c r="J18" s="275"/>
      <c r="K18" s="275"/>
      <c r="L18" s="275"/>
      <c r="M18" s="275"/>
      <c r="N18" s="290">
        <f>N19+N21+N23</f>
        <v>572500</v>
      </c>
      <c r="O18" s="290"/>
      <c r="P18" s="290"/>
      <c r="Q18" s="290"/>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93" t="s">
        <v>18</v>
      </c>
      <c r="C20" s="394"/>
      <c r="D20" s="394"/>
      <c r="E20" s="394"/>
      <c r="F20" s="394"/>
      <c r="G20" s="394"/>
      <c r="H20" s="394"/>
      <c r="I20" s="394"/>
      <c r="J20" s="394"/>
      <c r="K20" s="394"/>
      <c r="L20" s="394"/>
      <c r="M20" s="395"/>
      <c r="N20" s="283">
        <v>0</v>
      </c>
      <c r="O20" s="283"/>
      <c r="P20" s="283"/>
      <c r="Q20" s="283"/>
    </row>
    <row r="21" spans="2:19" x14ac:dyDescent="0.25">
      <c r="B21" s="275" t="s">
        <v>30</v>
      </c>
      <c r="C21" s="275"/>
      <c r="D21" s="275"/>
      <c r="E21" s="275"/>
      <c r="F21" s="275"/>
      <c r="G21" s="275"/>
      <c r="H21" s="275"/>
      <c r="I21" s="275"/>
      <c r="J21" s="275"/>
      <c r="K21" s="275"/>
      <c r="L21" s="275"/>
      <c r="M21" s="275"/>
      <c r="N21" s="290">
        <f>N22</f>
        <v>0</v>
      </c>
      <c r="O21" s="290"/>
      <c r="P21" s="290"/>
      <c r="Q21" s="290"/>
    </row>
    <row r="22" spans="2:19" x14ac:dyDescent="0.25">
      <c r="B22" s="287" t="s">
        <v>53</v>
      </c>
      <c r="C22" s="287"/>
      <c r="D22" s="287"/>
      <c r="E22" s="287"/>
      <c r="F22" s="287"/>
      <c r="G22" s="287"/>
      <c r="H22" s="287"/>
      <c r="I22" s="287"/>
      <c r="J22" s="287"/>
      <c r="K22" s="287"/>
      <c r="L22" s="287"/>
      <c r="M22" s="287"/>
      <c r="N22" s="283">
        <f>K48</f>
        <v>0</v>
      </c>
      <c r="O22" s="283"/>
      <c r="P22" s="283"/>
      <c r="Q22" s="283"/>
      <c r="R22" s="69"/>
    </row>
    <row r="23" spans="2:19" x14ac:dyDescent="0.25">
      <c r="B23" s="275" t="s">
        <v>31</v>
      </c>
      <c r="C23" s="275"/>
      <c r="D23" s="275"/>
      <c r="E23" s="275"/>
      <c r="F23" s="275"/>
      <c r="G23" s="275"/>
      <c r="H23" s="275"/>
      <c r="I23" s="275"/>
      <c r="J23" s="275"/>
      <c r="K23" s="275"/>
      <c r="L23" s="275"/>
      <c r="M23" s="275"/>
      <c r="N23" s="290">
        <f>N24</f>
        <v>572500</v>
      </c>
      <c r="O23" s="290"/>
      <c r="P23" s="290"/>
      <c r="Q23" s="290"/>
    </row>
    <row r="24" spans="2:19" x14ac:dyDescent="0.25">
      <c r="B24" s="287" t="s">
        <v>54</v>
      </c>
      <c r="C24" s="287"/>
      <c r="D24" s="287"/>
      <c r="E24" s="287"/>
      <c r="F24" s="287"/>
      <c r="G24" s="287"/>
      <c r="H24" s="287"/>
      <c r="I24" s="287"/>
      <c r="J24" s="287"/>
      <c r="K24" s="287"/>
      <c r="L24" s="287"/>
      <c r="M24" s="287"/>
      <c r="N24" s="283">
        <f>L39</f>
        <v>572500</v>
      </c>
      <c r="O24" s="283"/>
      <c r="P24" s="283"/>
      <c r="Q24" s="283"/>
    </row>
    <row r="25" spans="2:19" x14ac:dyDescent="0.25">
      <c r="B25" s="275" t="s">
        <v>32</v>
      </c>
      <c r="C25" s="275"/>
      <c r="D25" s="275"/>
      <c r="E25" s="275"/>
      <c r="F25" s="275"/>
      <c r="G25" s="275"/>
      <c r="H25" s="275"/>
      <c r="I25" s="275"/>
      <c r="J25" s="275"/>
      <c r="K25" s="275"/>
      <c r="L25" s="275"/>
      <c r="M25" s="275"/>
      <c r="N25" s="290">
        <v>0</v>
      </c>
      <c r="O25" s="290"/>
      <c r="P25" s="290"/>
      <c r="Q25" s="290"/>
    </row>
    <row r="26" spans="2:19" x14ac:dyDescent="0.25">
      <c r="B26" s="393" t="s">
        <v>18</v>
      </c>
      <c r="C26" s="394"/>
      <c r="D26" s="394"/>
      <c r="E26" s="394"/>
      <c r="F26" s="394"/>
      <c r="G26" s="394"/>
      <c r="H26" s="394"/>
      <c r="I26" s="394"/>
      <c r="J26" s="394"/>
      <c r="K26" s="394"/>
      <c r="L26" s="394"/>
      <c r="M26" s="395"/>
      <c r="N26" s="283">
        <v>0</v>
      </c>
      <c r="O26" s="283"/>
      <c r="P26" s="283"/>
      <c r="Q26" s="283"/>
    </row>
    <row r="27" spans="2:19" x14ac:dyDescent="0.25">
      <c r="B27" s="284" t="s">
        <v>33</v>
      </c>
      <c r="C27" s="285"/>
      <c r="D27" s="285"/>
      <c r="E27" s="285"/>
      <c r="F27" s="285"/>
      <c r="G27" s="285"/>
      <c r="H27" s="285"/>
      <c r="I27" s="285"/>
      <c r="J27" s="285"/>
      <c r="K27" s="285"/>
      <c r="L27" s="285"/>
      <c r="M27" s="286"/>
      <c r="N27" s="290">
        <f>N28+N29+N30</f>
        <v>101029.42</v>
      </c>
      <c r="O27" s="290"/>
      <c r="P27" s="290"/>
      <c r="Q27" s="290"/>
    </row>
    <row r="28" spans="2:19" x14ac:dyDescent="0.25">
      <c r="B28" s="287" t="s">
        <v>34</v>
      </c>
      <c r="C28" s="287"/>
      <c r="D28" s="287"/>
      <c r="E28" s="287"/>
      <c r="F28" s="287"/>
      <c r="G28" s="287"/>
      <c r="H28" s="287"/>
      <c r="I28" s="287"/>
      <c r="J28" s="287"/>
      <c r="K28" s="287"/>
      <c r="L28" s="287"/>
      <c r="M28" s="287"/>
      <c r="N28" s="283">
        <f>M39</f>
        <v>101029.42</v>
      </c>
      <c r="O28" s="283"/>
      <c r="P28" s="283"/>
      <c r="Q28" s="283"/>
    </row>
    <row r="29" spans="2:19" x14ac:dyDescent="0.25">
      <c r="B29" s="287" t="s">
        <v>35</v>
      </c>
      <c r="C29" s="287"/>
      <c r="D29" s="287"/>
      <c r="E29" s="287"/>
      <c r="F29" s="287"/>
      <c r="G29" s="287"/>
      <c r="H29" s="287"/>
      <c r="I29" s="287"/>
      <c r="J29" s="287"/>
      <c r="K29" s="287"/>
      <c r="L29" s="287"/>
      <c r="M29" s="287"/>
      <c r="N29" s="283">
        <v>0</v>
      </c>
      <c r="O29" s="283"/>
      <c r="P29" s="283"/>
      <c r="Q29" s="283"/>
    </row>
    <row r="30" spans="2:19" x14ac:dyDescent="0.25">
      <c r="B30" s="287" t="s">
        <v>36</v>
      </c>
      <c r="C30" s="287"/>
      <c r="D30" s="287"/>
      <c r="E30" s="287"/>
      <c r="F30" s="287"/>
      <c r="G30" s="287"/>
      <c r="H30" s="287"/>
      <c r="I30" s="287"/>
      <c r="J30" s="287"/>
      <c r="K30" s="287"/>
      <c r="L30" s="287"/>
      <c r="M30" s="287"/>
      <c r="N30" s="283">
        <v>0</v>
      </c>
      <c r="O30" s="283"/>
      <c r="P30" s="283"/>
      <c r="Q30" s="283"/>
    </row>
    <row r="31" spans="2:19" x14ac:dyDescent="0.25">
      <c r="B31" s="275" t="s">
        <v>37</v>
      </c>
      <c r="C31" s="275"/>
      <c r="D31" s="275"/>
      <c r="E31" s="275"/>
      <c r="F31" s="275"/>
      <c r="G31" s="275"/>
      <c r="H31" s="275"/>
      <c r="I31" s="275"/>
      <c r="J31" s="275"/>
      <c r="K31" s="275"/>
      <c r="L31" s="275"/>
      <c r="M31" s="275"/>
      <c r="N31" s="290">
        <f>N18+N27</f>
        <v>673529.42</v>
      </c>
      <c r="O31" s="290"/>
      <c r="P31" s="290"/>
      <c r="Q31" s="290"/>
    </row>
    <row r="34" spans="2:20" x14ac:dyDescent="0.25">
      <c r="B34" s="13" t="s">
        <v>25</v>
      </c>
    </row>
    <row r="35" spans="2:20" x14ac:dyDescent="0.25">
      <c r="B35" s="338" t="s">
        <v>57</v>
      </c>
      <c r="C35" s="338" t="s">
        <v>58</v>
      </c>
      <c r="D35" s="338" t="s">
        <v>0</v>
      </c>
      <c r="E35" s="338" t="s">
        <v>1</v>
      </c>
      <c r="F35" s="338" t="s">
        <v>59</v>
      </c>
      <c r="G35" s="338" t="s">
        <v>277</v>
      </c>
      <c r="H35" s="392" t="s">
        <v>2</v>
      </c>
      <c r="I35" s="337" t="s">
        <v>3</v>
      </c>
      <c r="J35" s="337"/>
      <c r="K35" s="337"/>
      <c r="L35" s="337"/>
      <c r="M35" s="337"/>
      <c r="N35" s="338" t="s">
        <v>60</v>
      </c>
      <c r="O35" s="338"/>
      <c r="P35" s="338" t="s">
        <v>4</v>
      </c>
      <c r="Q35" s="338" t="s">
        <v>514</v>
      </c>
    </row>
    <row r="36" spans="2:20" ht="29.25" customHeight="1" x14ac:dyDescent="0.25">
      <c r="B36" s="338"/>
      <c r="C36" s="338"/>
      <c r="D36" s="338"/>
      <c r="E36" s="338"/>
      <c r="F36" s="338"/>
      <c r="G36" s="338"/>
      <c r="H36" s="392"/>
      <c r="I36" s="337" t="s">
        <v>6</v>
      </c>
      <c r="J36" s="337" t="s">
        <v>7</v>
      </c>
      <c r="K36" s="337"/>
      <c r="L36" s="337"/>
      <c r="M36" s="337" t="s">
        <v>8</v>
      </c>
      <c r="N36" s="338" t="s">
        <v>294</v>
      </c>
      <c r="O36" s="338" t="s">
        <v>182</v>
      </c>
      <c r="P36" s="338"/>
      <c r="Q36" s="338"/>
    </row>
    <row r="37" spans="2:20" ht="77.25" customHeight="1" x14ac:dyDescent="0.25">
      <c r="B37" s="338"/>
      <c r="C37" s="338"/>
      <c r="D37" s="338"/>
      <c r="E37" s="338"/>
      <c r="F37" s="338"/>
      <c r="G37" s="338"/>
      <c r="H37" s="392"/>
      <c r="I37" s="337"/>
      <c r="J37" s="10" t="s">
        <v>9</v>
      </c>
      <c r="K37" s="10" t="s">
        <v>10</v>
      </c>
      <c r="L37" s="10" t="s">
        <v>11</v>
      </c>
      <c r="M37" s="337"/>
      <c r="N37" s="338"/>
      <c r="O37" s="338"/>
      <c r="P37" s="338"/>
      <c r="Q37" s="338"/>
    </row>
    <row r="38" spans="2:20" s="47" customFormat="1" ht="12" x14ac:dyDescent="0.2">
      <c r="B38" s="126">
        <v>1</v>
      </c>
      <c r="C38" s="126">
        <v>2</v>
      </c>
      <c r="D38" s="126">
        <v>3</v>
      </c>
      <c r="E38" s="126">
        <v>4</v>
      </c>
      <c r="F38" s="126">
        <v>5</v>
      </c>
      <c r="G38" s="126">
        <v>6</v>
      </c>
      <c r="H38" s="126">
        <v>7</v>
      </c>
      <c r="I38" s="57">
        <v>8</v>
      </c>
      <c r="J38" s="57">
        <v>9</v>
      </c>
      <c r="K38" s="57">
        <v>10</v>
      </c>
      <c r="L38" s="57">
        <v>11</v>
      </c>
      <c r="M38" s="57">
        <v>12</v>
      </c>
      <c r="N38" s="126">
        <v>13</v>
      </c>
      <c r="O38" s="126">
        <v>14</v>
      </c>
      <c r="P38" s="126">
        <v>15</v>
      </c>
      <c r="Q38" s="126">
        <v>16</v>
      </c>
      <c r="S38" s="48"/>
    </row>
    <row r="39" spans="2:20" s="84" customFormat="1" ht="21" x14ac:dyDescent="0.2">
      <c r="B39" s="328" t="s">
        <v>510</v>
      </c>
      <c r="C39" s="331" t="s">
        <v>13</v>
      </c>
      <c r="D39" s="331" t="s">
        <v>171</v>
      </c>
      <c r="E39" s="331" t="s">
        <v>18</v>
      </c>
      <c r="F39" s="331" t="s">
        <v>14</v>
      </c>
      <c r="G39" s="331" t="s">
        <v>507</v>
      </c>
      <c r="H39" s="331" t="s">
        <v>15</v>
      </c>
      <c r="I39" s="502">
        <f>SUM(I42:I47)</f>
        <v>673529.41999999993</v>
      </c>
      <c r="J39" s="502">
        <f>SUM(J43:J47)</f>
        <v>0</v>
      </c>
      <c r="K39" s="502">
        <f>SUM(K43:K47)</f>
        <v>0</v>
      </c>
      <c r="L39" s="502">
        <f>SUM(L42:L47)</f>
        <v>572500</v>
      </c>
      <c r="M39" s="502">
        <f>SUM(M42:M47)</f>
        <v>101029.42</v>
      </c>
      <c r="N39" s="44" t="s">
        <v>504</v>
      </c>
      <c r="O39" s="41">
        <f>O44+O42+O46</f>
        <v>3</v>
      </c>
      <c r="P39" s="331" t="s">
        <v>307</v>
      </c>
      <c r="Q39" s="331" t="s">
        <v>264</v>
      </c>
      <c r="S39" s="86"/>
    </row>
    <row r="40" spans="2:20" s="84" customFormat="1" ht="21" x14ac:dyDescent="0.2">
      <c r="B40" s="329"/>
      <c r="C40" s="332"/>
      <c r="D40" s="332"/>
      <c r="E40" s="332"/>
      <c r="F40" s="332"/>
      <c r="G40" s="332"/>
      <c r="H40" s="332"/>
      <c r="I40" s="503"/>
      <c r="J40" s="503"/>
      <c r="K40" s="503"/>
      <c r="L40" s="503"/>
      <c r="M40" s="503"/>
      <c r="N40" s="44" t="s">
        <v>505</v>
      </c>
      <c r="O40" s="41" t="s">
        <v>513</v>
      </c>
      <c r="P40" s="332"/>
      <c r="Q40" s="332"/>
      <c r="S40" s="86"/>
    </row>
    <row r="41" spans="2:20" ht="22.5" x14ac:dyDescent="0.25">
      <c r="B41" s="42" t="s">
        <v>16</v>
      </c>
      <c r="C41" s="43"/>
      <c r="D41" s="43"/>
      <c r="E41" s="43"/>
      <c r="F41" s="43"/>
      <c r="G41" s="43"/>
      <c r="H41" s="43"/>
      <c r="I41" s="66"/>
      <c r="J41" s="66"/>
      <c r="K41" s="67"/>
      <c r="L41" s="67"/>
      <c r="M41" s="66"/>
      <c r="N41" s="43"/>
      <c r="O41" s="72"/>
      <c r="P41" s="73"/>
      <c r="Q41" s="43"/>
      <c r="R41" t="s">
        <v>280</v>
      </c>
    </row>
    <row r="42" spans="2:20" ht="22.5" x14ac:dyDescent="0.25">
      <c r="B42" s="324" t="s">
        <v>506</v>
      </c>
      <c r="C42" s="325"/>
      <c r="D42" s="319" t="s">
        <v>20</v>
      </c>
      <c r="E42" s="323" t="s">
        <v>18</v>
      </c>
      <c r="F42" s="325"/>
      <c r="G42" s="319" t="s">
        <v>507</v>
      </c>
      <c r="H42" s="325"/>
      <c r="I42" s="420">
        <f>SUM(J42:M43)</f>
        <v>352941.18</v>
      </c>
      <c r="J42" s="420">
        <v>0</v>
      </c>
      <c r="K42" s="425">
        <v>0</v>
      </c>
      <c r="L42" s="425">
        <v>300000</v>
      </c>
      <c r="M42" s="425">
        <v>52941.18</v>
      </c>
      <c r="N42" s="40" t="s">
        <v>504</v>
      </c>
      <c r="O42" s="85">
        <v>1</v>
      </c>
      <c r="P42" s="319" t="s">
        <v>307</v>
      </c>
      <c r="Q42" s="319" t="s">
        <v>265</v>
      </c>
      <c r="R42" s="123"/>
      <c r="T42" s="32"/>
    </row>
    <row r="43" spans="2:20" ht="24" customHeight="1" x14ac:dyDescent="0.25">
      <c r="B43" s="324"/>
      <c r="C43" s="325"/>
      <c r="D43" s="319"/>
      <c r="E43" s="323"/>
      <c r="F43" s="325"/>
      <c r="G43" s="319"/>
      <c r="H43" s="325"/>
      <c r="I43" s="420"/>
      <c r="J43" s="420"/>
      <c r="K43" s="426"/>
      <c r="L43" s="426"/>
      <c r="M43" s="426"/>
      <c r="N43" s="40" t="s">
        <v>505</v>
      </c>
      <c r="O43" s="38">
        <v>1</v>
      </c>
      <c r="P43" s="319"/>
      <c r="Q43" s="319"/>
      <c r="R43" s="123"/>
    </row>
    <row r="44" spans="2:20" ht="22.5" customHeight="1" x14ac:dyDescent="0.25">
      <c r="B44" s="324" t="s">
        <v>508</v>
      </c>
      <c r="C44" s="325"/>
      <c r="D44" s="319" t="s">
        <v>26</v>
      </c>
      <c r="E44" s="323" t="s">
        <v>18</v>
      </c>
      <c r="F44" s="325"/>
      <c r="G44" s="319" t="s">
        <v>507</v>
      </c>
      <c r="H44" s="325"/>
      <c r="I44" s="420">
        <f>SUM(J44:M45)</f>
        <v>70588.240000000005</v>
      </c>
      <c r="J44" s="420">
        <v>0</v>
      </c>
      <c r="K44" s="425">
        <v>0</v>
      </c>
      <c r="L44" s="425">
        <v>60000</v>
      </c>
      <c r="M44" s="425">
        <v>10588.24</v>
      </c>
      <c r="N44" s="40" t="s">
        <v>504</v>
      </c>
      <c r="O44" s="85">
        <v>1</v>
      </c>
      <c r="P44" s="319" t="s">
        <v>24</v>
      </c>
      <c r="Q44" s="319" t="s">
        <v>264</v>
      </c>
      <c r="R44" s="123"/>
    </row>
    <row r="45" spans="2:20" ht="22.15" customHeight="1" x14ac:dyDescent="0.25">
      <c r="B45" s="324"/>
      <c r="C45" s="325"/>
      <c r="D45" s="319"/>
      <c r="E45" s="323"/>
      <c r="F45" s="325"/>
      <c r="G45" s="319"/>
      <c r="H45" s="325"/>
      <c r="I45" s="420"/>
      <c r="J45" s="420"/>
      <c r="K45" s="426"/>
      <c r="L45" s="426"/>
      <c r="M45" s="426"/>
      <c r="N45" s="40" t="s">
        <v>505</v>
      </c>
      <c r="O45" s="38">
        <v>1</v>
      </c>
      <c r="P45" s="319"/>
      <c r="Q45" s="319"/>
      <c r="R45" s="123"/>
    </row>
    <row r="46" spans="2:20" ht="22.5" customHeight="1" x14ac:dyDescent="0.25">
      <c r="B46" s="324" t="s">
        <v>509</v>
      </c>
      <c r="C46" s="325"/>
      <c r="D46" s="319" t="s">
        <v>23</v>
      </c>
      <c r="E46" s="323" t="s">
        <v>18</v>
      </c>
      <c r="F46" s="325"/>
      <c r="G46" s="319" t="s">
        <v>507</v>
      </c>
      <c r="H46" s="325"/>
      <c r="I46" s="420">
        <f>SUM(J46:M47)</f>
        <v>250000</v>
      </c>
      <c r="J46" s="420">
        <v>0</v>
      </c>
      <c r="K46" s="425">
        <v>0</v>
      </c>
      <c r="L46" s="425">
        <v>212500</v>
      </c>
      <c r="M46" s="425">
        <v>37500</v>
      </c>
      <c r="N46" s="40" t="s">
        <v>504</v>
      </c>
      <c r="O46" s="85">
        <v>1</v>
      </c>
      <c r="P46" s="319" t="s">
        <v>307</v>
      </c>
      <c r="Q46" s="319" t="s">
        <v>19</v>
      </c>
      <c r="R46" s="123"/>
    </row>
    <row r="47" spans="2:20" ht="25.15" customHeight="1" x14ac:dyDescent="0.25">
      <c r="B47" s="324"/>
      <c r="C47" s="325"/>
      <c r="D47" s="319"/>
      <c r="E47" s="323"/>
      <c r="F47" s="325"/>
      <c r="G47" s="319"/>
      <c r="H47" s="325"/>
      <c r="I47" s="420"/>
      <c r="J47" s="420"/>
      <c r="K47" s="426"/>
      <c r="L47" s="426"/>
      <c r="M47" s="426"/>
      <c r="N47" s="40" t="s">
        <v>505</v>
      </c>
      <c r="O47" s="38">
        <v>1</v>
      </c>
      <c r="P47" s="319"/>
      <c r="Q47" s="319"/>
      <c r="R47" s="123"/>
    </row>
    <row r="48" spans="2:20" x14ac:dyDescent="0.25">
      <c r="B48" s="444" t="s">
        <v>12</v>
      </c>
      <c r="C48" s="444"/>
      <c r="D48" s="444"/>
      <c r="E48" s="444"/>
      <c r="F48" s="444"/>
      <c r="G48" s="444"/>
      <c r="H48" s="444"/>
      <c r="I48" s="88">
        <f>I39</f>
        <v>673529.41999999993</v>
      </c>
      <c r="J48" s="88">
        <f>J39</f>
        <v>0</v>
      </c>
      <c r="K48" s="88">
        <f>K39</f>
        <v>0</v>
      </c>
      <c r="L48" s="88">
        <f>L39</f>
        <v>572500</v>
      </c>
      <c r="M48" s="88">
        <f>M39</f>
        <v>101029.42</v>
      </c>
      <c r="N48" s="445"/>
      <c r="O48" s="445"/>
      <c r="P48" s="445"/>
      <c r="Q48" s="445"/>
    </row>
    <row r="49" spans="2:19" x14ac:dyDescent="0.25">
      <c r="B49" s="124"/>
      <c r="C49" s="311" t="s">
        <v>515</v>
      </c>
      <c r="D49" s="311"/>
      <c r="E49" s="311"/>
      <c r="F49" s="311"/>
      <c r="G49" s="311"/>
      <c r="H49" s="311"/>
      <c r="I49" s="311"/>
      <c r="J49" s="311"/>
      <c r="K49" s="311"/>
      <c r="L49" s="311"/>
      <c r="M49" s="311"/>
      <c r="N49" s="311"/>
      <c r="O49" s="311"/>
      <c r="P49" s="311"/>
      <c r="Q49" s="311"/>
    </row>
    <row r="50" spans="2:19" ht="36.75" customHeight="1" x14ac:dyDescent="0.25">
      <c r="B50" s="187" t="s">
        <v>671</v>
      </c>
      <c r="C50" s="364" t="s">
        <v>683</v>
      </c>
      <c r="D50" s="364"/>
      <c r="E50" s="364"/>
      <c r="F50" s="364"/>
      <c r="G50" s="364"/>
      <c r="H50" s="364"/>
      <c r="I50" s="364"/>
      <c r="J50" s="364"/>
      <c r="K50" s="364"/>
      <c r="L50" s="364"/>
      <c r="M50" s="364"/>
      <c r="N50" s="364"/>
      <c r="O50" s="364"/>
      <c r="P50" s="364"/>
      <c r="Q50" s="364"/>
    </row>
    <row r="51" spans="2:19" x14ac:dyDescent="0.25">
      <c r="B51" s="24"/>
      <c r="C51" s="108"/>
      <c r="D51" s="108"/>
      <c r="E51" s="108"/>
      <c r="F51" s="108"/>
      <c r="G51" s="108"/>
      <c r="H51" s="108"/>
      <c r="I51" s="108"/>
      <c r="J51" s="108"/>
      <c r="K51" s="108"/>
      <c r="L51" s="108"/>
      <c r="M51" s="108"/>
      <c r="N51" s="108"/>
      <c r="O51" s="108"/>
      <c r="P51" s="108"/>
      <c r="Q51" s="108"/>
    </row>
    <row r="53" spans="2:19" x14ac:dyDescent="0.25">
      <c r="B53" s="21" t="s">
        <v>147</v>
      </c>
    </row>
    <row r="54" spans="2:19" ht="15" customHeight="1" x14ac:dyDescent="0.25">
      <c r="B54" s="11" t="s">
        <v>39</v>
      </c>
      <c r="C54" s="291" t="s">
        <v>148</v>
      </c>
      <c r="D54" s="291"/>
      <c r="E54" s="291"/>
      <c r="F54" s="372" t="s">
        <v>149</v>
      </c>
      <c r="G54" s="373"/>
      <c r="H54" s="373"/>
      <c r="I54" s="373"/>
      <c r="J54" s="374"/>
      <c r="K54" s="291" t="s">
        <v>150</v>
      </c>
      <c r="L54" s="291"/>
      <c r="M54" s="291"/>
      <c r="N54" s="291"/>
      <c r="O54" s="291"/>
      <c r="P54" s="291"/>
      <c r="Q54" s="291"/>
    </row>
    <row r="55" spans="2:19" s="47" customFormat="1" ht="12" x14ac:dyDescent="0.2">
      <c r="B55" s="125">
        <v>1</v>
      </c>
      <c r="C55" s="411">
        <v>2</v>
      </c>
      <c r="D55" s="411"/>
      <c r="E55" s="411"/>
      <c r="F55" s="504">
        <v>3</v>
      </c>
      <c r="G55" s="505"/>
      <c r="H55" s="505"/>
      <c r="I55" s="505"/>
      <c r="J55" s="506"/>
      <c r="K55" s="411">
        <v>4</v>
      </c>
      <c r="L55" s="411"/>
      <c r="M55" s="411"/>
      <c r="N55" s="411"/>
      <c r="O55" s="411"/>
      <c r="P55" s="411"/>
      <c r="Q55" s="411"/>
      <c r="S55" s="48"/>
    </row>
    <row r="56" spans="2:19" s="18" customFormat="1" x14ac:dyDescent="0.25">
      <c r="B56" s="22"/>
      <c r="C56" s="378" t="s">
        <v>159</v>
      </c>
      <c r="D56" s="379"/>
      <c r="E56" s="380"/>
      <c r="F56" s="381"/>
      <c r="G56" s="382"/>
      <c r="H56" s="382"/>
      <c r="I56" s="382"/>
      <c r="J56" s="383"/>
      <c r="K56" s="363"/>
      <c r="L56" s="363"/>
      <c r="M56" s="363"/>
      <c r="N56" s="363"/>
      <c r="O56" s="363"/>
      <c r="P56" s="363"/>
      <c r="Q56" s="363"/>
      <c r="S56" s="26"/>
    </row>
    <row r="59" spans="2:19" x14ac:dyDescent="0.25">
      <c r="B59" s="21" t="s">
        <v>151</v>
      </c>
    </row>
    <row r="60" spans="2:19" ht="15" customHeight="1" x14ac:dyDescent="0.25">
      <c r="B60" s="11" t="s">
        <v>39</v>
      </c>
      <c r="C60" s="291" t="s">
        <v>152</v>
      </c>
      <c r="D60" s="291"/>
      <c r="E60" s="291"/>
      <c r="F60" s="291" t="s">
        <v>149</v>
      </c>
      <c r="G60" s="291"/>
      <c r="H60" s="291"/>
      <c r="I60" s="291"/>
      <c r="J60" s="291"/>
      <c r="K60" s="291" t="s">
        <v>153</v>
      </c>
      <c r="L60" s="291"/>
      <c r="M60" s="291"/>
      <c r="N60" s="291"/>
      <c r="O60" s="291"/>
      <c r="P60" s="291"/>
      <c r="Q60" s="291"/>
    </row>
    <row r="61" spans="2:19" s="47" customFormat="1" ht="11.25" customHeight="1" x14ac:dyDescent="0.2">
      <c r="B61" s="125">
        <v>1</v>
      </c>
      <c r="C61" s="411">
        <v>2</v>
      </c>
      <c r="D61" s="411"/>
      <c r="E61" s="411"/>
      <c r="F61" s="411">
        <v>3</v>
      </c>
      <c r="G61" s="411"/>
      <c r="H61" s="411"/>
      <c r="I61" s="411"/>
      <c r="J61" s="411"/>
      <c r="K61" s="411">
        <v>4</v>
      </c>
      <c r="L61" s="411"/>
      <c r="M61" s="411"/>
      <c r="N61" s="411"/>
      <c r="O61" s="411"/>
      <c r="P61" s="411"/>
      <c r="Q61" s="411"/>
      <c r="S61" s="48"/>
    </row>
    <row r="62" spans="2:19" s="18" customFormat="1" x14ac:dyDescent="0.25">
      <c r="B62" s="22"/>
      <c r="C62" s="279" t="s">
        <v>159</v>
      </c>
      <c r="D62" s="279"/>
      <c r="E62" s="279"/>
      <c r="F62" s="362"/>
      <c r="G62" s="362"/>
      <c r="H62" s="362"/>
      <c r="I62" s="362"/>
      <c r="J62" s="362"/>
      <c r="K62" s="363"/>
      <c r="L62" s="363"/>
      <c r="M62" s="363"/>
      <c r="N62" s="363"/>
      <c r="O62" s="363"/>
      <c r="P62" s="363"/>
      <c r="Q62" s="363"/>
      <c r="S62" s="26"/>
    </row>
    <row r="65" spans="2:19" x14ac:dyDescent="0.25">
      <c r="B65" s="21" t="s">
        <v>154</v>
      </c>
    </row>
    <row r="66" spans="2:19" ht="39" customHeight="1" x14ac:dyDescent="0.25">
      <c r="B66" s="11" t="s">
        <v>39</v>
      </c>
      <c r="C66" s="271" t="s">
        <v>155</v>
      </c>
      <c r="D66" s="271"/>
      <c r="E66" s="271"/>
      <c r="F66" s="365" t="s">
        <v>156</v>
      </c>
      <c r="G66" s="366"/>
      <c r="H66" s="366"/>
      <c r="I66" s="366"/>
      <c r="J66" s="366"/>
      <c r="K66" s="366"/>
      <c r="L66" s="366"/>
      <c r="M66" s="366"/>
      <c r="N66" s="366"/>
      <c r="O66" s="366"/>
      <c r="P66" s="366"/>
      <c r="Q66" s="367"/>
    </row>
    <row r="67" spans="2:19" s="64" customFormat="1" ht="12" x14ac:dyDescent="0.2">
      <c r="B67" s="127">
        <v>1</v>
      </c>
      <c r="C67" s="507">
        <v>2</v>
      </c>
      <c r="D67" s="507"/>
      <c r="E67" s="507"/>
      <c r="F67" s="508">
        <v>3</v>
      </c>
      <c r="G67" s="509"/>
      <c r="H67" s="509"/>
      <c r="I67" s="509"/>
      <c r="J67" s="509"/>
      <c r="K67" s="509"/>
      <c r="L67" s="509"/>
      <c r="M67" s="509"/>
      <c r="N67" s="509"/>
      <c r="O67" s="509"/>
      <c r="P67" s="509"/>
      <c r="Q67" s="510"/>
      <c r="S67" s="48"/>
    </row>
    <row r="68" spans="2:19" s="18" customFormat="1" ht="93" customHeight="1" x14ac:dyDescent="0.25">
      <c r="B68" s="12" t="s">
        <v>69</v>
      </c>
      <c r="C68" s="361" t="s">
        <v>511</v>
      </c>
      <c r="D68" s="361"/>
      <c r="E68" s="361"/>
      <c r="F68" s="384" t="s">
        <v>512</v>
      </c>
      <c r="G68" s="385"/>
      <c r="H68" s="385"/>
      <c r="I68" s="385"/>
      <c r="J68" s="385"/>
      <c r="K68" s="385"/>
      <c r="L68" s="385"/>
      <c r="M68" s="385"/>
      <c r="N68" s="385"/>
      <c r="O68" s="385"/>
      <c r="P68" s="385"/>
      <c r="Q68" s="386"/>
      <c r="S68" s="26"/>
    </row>
    <row r="69" spans="2:19" s="18" customFormat="1" x14ac:dyDescent="0.25">
      <c r="C69" s="65"/>
      <c r="D69" s="65"/>
      <c r="E69" s="65"/>
      <c r="F69" s="65"/>
      <c r="G69" s="65"/>
      <c r="H69" s="65"/>
      <c r="I69" s="59"/>
      <c r="J69" s="59"/>
      <c r="K69" s="59"/>
      <c r="L69" s="59"/>
      <c r="M69" s="59"/>
      <c r="N69" s="59"/>
      <c r="O69" s="59"/>
      <c r="P69" s="59"/>
      <c r="Q69" s="59"/>
      <c r="S69" s="26"/>
    </row>
    <row r="71" spans="2:19" x14ac:dyDescent="0.25">
      <c r="B71" s="21" t="s">
        <v>157</v>
      </c>
    </row>
    <row r="72" spans="2:19" x14ac:dyDescent="0.25">
      <c r="B72" s="14" t="s">
        <v>39</v>
      </c>
      <c r="C72" s="307" t="s">
        <v>158</v>
      </c>
      <c r="D72" s="307"/>
      <c r="E72" s="307"/>
      <c r="F72" s="307"/>
      <c r="G72" s="307"/>
      <c r="H72" s="307"/>
      <c r="I72" s="307"/>
      <c r="J72" s="307"/>
      <c r="K72" s="307"/>
      <c r="L72" s="307"/>
      <c r="M72" s="307"/>
      <c r="N72" s="307"/>
      <c r="O72" s="307"/>
      <c r="P72" s="307"/>
      <c r="Q72" s="307"/>
    </row>
    <row r="73" spans="2:19" s="47" customFormat="1" ht="12" x14ac:dyDescent="0.2">
      <c r="B73" s="127">
        <v>1</v>
      </c>
      <c r="C73" s="411">
        <v>2</v>
      </c>
      <c r="D73" s="411"/>
      <c r="E73" s="411"/>
      <c r="F73" s="411"/>
      <c r="G73" s="411"/>
      <c r="H73" s="411"/>
      <c r="I73" s="411"/>
      <c r="J73" s="411"/>
      <c r="K73" s="411"/>
      <c r="L73" s="411"/>
      <c r="M73" s="411"/>
      <c r="N73" s="411"/>
      <c r="O73" s="411"/>
      <c r="P73" s="411"/>
      <c r="Q73" s="411"/>
      <c r="S73" s="48"/>
    </row>
    <row r="74" spans="2:19" s="18" customFormat="1" x14ac:dyDescent="0.25">
      <c r="B74" s="22"/>
      <c r="C74" s="279" t="s">
        <v>159</v>
      </c>
      <c r="D74" s="279"/>
      <c r="E74" s="279"/>
      <c r="F74" s="279"/>
      <c r="G74" s="279"/>
      <c r="H74" s="279"/>
      <c r="I74" s="279"/>
      <c r="J74" s="279"/>
      <c r="K74" s="279"/>
      <c r="L74" s="279"/>
      <c r="M74" s="279"/>
      <c r="N74" s="279"/>
      <c r="O74" s="279"/>
      <c r="P74" s="279"/>
      <c r="Q74" s="279"/>
      <c r="S74" s="26"/>
    </row>
  </sheetData>
  <mergeCells count="153">
    <mergeCell ref="C68:E68"/>
    <mergeCell ref="F68:Q68"/>
    <mergeCell ref="C72:Q72"/>
    <mergeCell ref="C73:Q73"/>
    <mergeCell ref="C74:Q74"/>
    <mergeCell ref="C62:E62"/>
    <mergeCell ref="F62:J62"/>
    <mergeCell ref="K62:Q62"/>
    <mergeCell ref="C66:E66"/>
    <mergeCell ref="F66:Q66"/>
    <mergeCell ref="C67:E67"/>
    <mergeCell ref="F67:Q67"/>
    <mergeCell ref="C61:E61"/>
    <mergeCell ref="F61:J61"/>
    <mergeCell ref="K61:Q61"/>
    <mergeCell ref="C55:E55"/>
    <mergeCell ref="F55:J55"/>
    <mergeCell ref="K55:Q55"/>
    <mergeCell ref="C56:E56"/>
    <mergeCell ref="F56:J56"/>
    <mergeCell ref="K56:Q56"/>
    <mergeCell ref="C49:Q49"/>
    <mergeCell ref="B48:H48"/>
    <mergeCell ref="N48:Q48"/>
    <mergeCell ref="C50:Q50"/>
    <mergeCell ref="C54:E54"/>
    <mergeCell ref="F54:J54"/>
    <mergeCell ref="K54:Q54"/>
    <mergeCell ref="C60:E60"/>
    <mergeCell ref="F60:J60"/>
    <mergeCell ref="K60:Q60"/>
    <mergeCell ref="J46:J47"/>
    <mergeCell ref="K46:K47"/>
    <mergeCell ref="L46:L47"/>
    <mergeCell ref="M46:M47"/>
    <mergeCell ref="P46:P47"/>
    <mergeCell ref="Q46:Q47"/>
    <mergeCell ref="P44:P45"/>
    <mergeCell ref="Q44:Q45"/>
    <mergeCell ref="B46:B47"/>
    <mergeCell ref="C46:C47"/>
    <mergeCell ref="D46:D47"/>
    <mergeCell ref="E46:E47"/>
    <mergeCell ref="F46:F47"/>
    <mergeCell ref="G46:G47"/>
    <mergeCell ref="H46:H47"/>
    <mergeCell ref="I46:I47"/>
    <mergeCell ref="H44:H45"/>
    <mergeCell ref="I44:I45"/>
    <mergeCell ref="J44:J45"/>
    <mergeCell ref="K44:K45"/>
    <mergeCell ref="L44:L45"/>
    <mergeCell ref="M44:M45"/>
    <mergeCell ref="B44:B45"/>
    <mergeCell ref="C44:C45"/>
    <mergeCell ref="D44:D45"/>
    <mergeCell ref="E44:E45"/>
    <mergeCell ref="F44:F45"/>
    <mergeCell ref="G44:G45"/>
    <mergeCell ref="J42:J43"/>
    <mergeCell ref="K42:K43"/>
    <mergeCell ref="L42:L43"/>
    <mergeCell ref="M42:M43"/>
    <mergeCell ref="P42:P43"/>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D39:D40"/>
    <mergeCell ref="E39:E40"/>
    <mergeCell ref="F39:F40"/>
    <mergeCell ref="G39:G40"/>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B28:M28"/>
    <mergeCell ref="N28:Q28"/>
    <mergeCell ref="B29:M29"/>
    <mergeCell ref="N29:Q29"/>
    <mergeCell ref="B30:M30"/>
    <mergeCell ref="N30:Q30"/>
    <mergeCell ref="B25:M25"/>
    <mergeCell ref="N25:Q25"/>
    <mergeCell ref="B26:M26"/>
    <mergeCell ref="N26:Q26"/>
    <mergeCell ref="B27:M27"/>
    <mergeCell ref="N27:Q27"/>
    <mergeCell ref="B22:M22"/>
    <mergeCell ref="N22:Q22"/>
    <mergeCell ref="B23:M23"/>
    <mergeCell ref="N23:Q23"/>
    <mergeCell ref="B24:M24"/>
    <mergeCell ref="N24:Q24"/>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scale="5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74A9A-80BD-4B53-AE7E-A1B43AFFB09F}">
  <sheetPr>
    <pageSetUpPr fitToPage="1"/>
  </sheetPr>
  <dimension ref="B2:W96"/>
  <sheetViews>
    <sheetView topLeftCell="A34" zoomScaleNormal="100" workbookViewId="0">
      <selection activeCell="G65" sqref="G65:G66"/>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20.42578125" style="1" customWidth="1"/>
    <col min="6" max="6" width="10.7109375" style="1" customWidth="1"/>
    <col min="7" max="7" width="10.28515625" style="1" customWidth="1"/>
    <col min="8" max="8" width="10.5703125" style="1" customWidth="1"/>
    <col min="9" max="9" width="11.28515625" style="8" customWidth="1"/>
    <col min="10" max="10" width="9.140625" style="8"/>
    <col min="11" max="11" width="11.5703125" style="8" customWidth="1"/>
    <col min="12" max="12" width="12.140625" style="8" customWidth="1"/>
    <col min="13" max="13" width="11" style="8" customWidth="1"/>
    <col min="14" max="14" width="46.85546875" style="1" customWidth="1"/>
    <col min="15" max="15" width="10.5703125" style="5" customWidth="1"/>
    <col min="16" max="16" width="13.5703125" style="1" customWidth="1"/>
    <col min="17" max="17" width="15.42578125" style="1" customWidth="1"/>
    <col min="18" max="18" width="13.85546875" bestFit="1" customWidth="1"/>
    <col min="19" max="19" width="10.85546875" style="25" bestFit="1" customWidth="1"/>
    <col min="20" max="20" width="17.140625" customWidth="1"/>
    <col min="21" max="21" width="14.28515625" customWidth="1"/>
    <col min="22" max="22" width="10.71093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516</v>
      </c>
      <c r="C5" s="270"/>
      <c r="D5" s="270"/>
      <c r="E5" s="270"/>
      <c r="F5" s="270"/>
      <c r="G5" s="270"/>
      <c r="H5" s="270"/>
      <c r="I5" s="270"/>
      <c r="J5" s="270"/>
      <c r="K5" s="270"/>
      <c r="L5" s="270"/>
      <c r="M5" s="270"/>
      <c r="N5" s="270"/>
      <c r="O5" s="270"/>
      <c r="P5" s="270"/>
      <c r="Q5" s="270"/>
    </row>
    <row r="6" spans="2:19" x14ac:dyDescent="0.25">
      <c r="B6" s="270" t="s">
        <v>517</v>
      </c>
      <c r="C6" s="270"/>
      <c r="D6" s="270"/>
      <c r="E6" s="270"/>
      <c r="F6" s="270"/>
      <c r="G6" s="270"/>
      <c r="H6" s="270"/>
      <c r="I6" s="270"/>
      <c r="J6" s="270"/>
      <c r="K6" s="270"/>
      <c r="L6" s="270"/>
      <c r="M6" s="270"/>
      <c r="N6" s="270"/>
      <c r="O6" s="270"/>
      <c r="P6" s="270"/>
      <c r="Q6" s="270"/>
    </row>
    <row r="8" spans="2:19" ht="15" customHeight="1" x14ac:dyDescent="0.25">
      <c r="B8" s="277" t="s">
        <v>41</v>
      </c>
      <c r="C8" s="277"/>
      <c r="D8" s="277"/>
      <c r="E8" s="277"/>
      <c r="F8" s="277"/>
      <c r="G8" s="277"/>
      <c r="H8" s="277"/>
      <c r="I8" s="277"/>
      <c r="J8" s="277"/>
      <c r="K8" s="277"/>
      <c r="L8" s="277"/>
      <c r="M8" s="277"/>
      <c r="N8" s="277"/>
      <c r="O8" s="277"/>
      <c r="P8" s="277"/>
      <c r="Q8" s="277"/>
    </row>
    <row r="9" spans="2:19" ht="15" customHeight="1" x14ac:dyDescent="0.25">
      <c r="B9" s="271" t="s">
        <v>39</v>
      </c>
      <c r="C9" s="271" t="s">
        <v>55</v>
      </c>
      <c r="D9" s="271"/>
      <c r="E9" s="291" t="s">
        <v>40</v>
      </c>
      <c r="F9" s="291"/>
      <c r="G9" s="291"/>
      <c r="H9" s="291"/>
      <c r="I9" s="291"/>
      <c r="J9" s="291"/>
      <c r="K9" s="339" t="s">
        <v>451</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S11" s="48"/>
    </row>
    <row r="12" spans="2:19" ht="29.25" customHeight="1" x14ac:dyDescent="0.25">
      <c r="B12" s="62" t="s">
        <v>43</v>
      </c>
      <c r="C12" s="296" t="s">
        <v>518</v>
      </c>
      <c r="D12" s="297"/>
      <c r="E12" s="341" t="s">
        <v>519</v>
      </c>
      <c r="F12" s="341"/>
      <c r="G12" s="341"/>
      <c r="H12" s="341"/>
      <c r="I12" s="341"/>
      <c r="J12" s="341"/>
      <c r="K12" s="340">
        <v>0</v>
      </c>
      <c r="L12" s="340"/>
      <c r="M12" s="340"/>
      <c r="N12" s="12">
        <v>0</v>
      </c>
      <c r="O12" s="301">
        <f>O42</f>
        <v>657</v>
      </c>
      <c r="P12" s="302"/>
      <c r="Q12" s="303"/>
    </row>
    <row r="13" spans="2:19" ht="32.25" customHeight="1" x14ac:dyDescent="0.25">
      <c r="B13" s="62" t="s">
        <v>45</v>
      </c>
      <c r="C13" s="296" t="s">
        <v>520</v>
      </c>
      <c r="D13" s="297"/>
      <c r="E13" s="313" t="s">
        <v>521</v>
      </c>
      <c r="F13" s="314"/>
      <c r="G13" s="314"/>
      <c r="H13" s="314"/>
      <c r="I13" s="314"/>
      <c r="J13" s="315"/>
      <c r="K13" s="298">
        <v>0</v>
      </c>
      <c r="L13" s="299"/>
      <c r="M13" s="300"/>
      <c r="N13" s="12">
        <v>0</v>
      </c>
      <c r="O13" s="301">
        <f>O57</f>
        <v>80</v>
      </c>
      <c r="P13" s="302"/>
      <c r="Q13" s="303"/>
    </row>
    <row r="16" spans="2:19" x14ac:dyDescent="0.25">
      <c r="B16" s="277" t="s">
        <v>38</v>
      </c>
      <c r="C16" s="277"/>
      <c r="D16" s="277"/>
      <c r="E16" s="277"/>
      <c r="F16" s="277"/>
      <c r="G16" s="277"/>
      <c r="H16" s="277"/>
      <c r="I16" s="277"/>
      <c r="J16" s="277"/>
      <c r="K16" s="277"/>
      <c r="L16" s="277"/>
      <c r="M16" s="277"/>
      <c r="N16" s="277"/>
      <c r="O16" s="277"/>
      <c r="P16" s="277"/>
      <c r="Q16" s="277"/>
    </row>
    <row r="17" spans="2:19" x14ac:dyDescent="0.25">
      <c r="B17" s="307" t="s">
        <v>56</v>
      </c>
      <c r="C17" s="307"/>
      <c r="D17" s="307"/>
      <c r="E17" s="307"/>
      <c r="F17" s="307"/>
      <c r="G17" s="307"/>
      <c r="H17" s="307"/>
      <c r="I17" s="307"/>
      <c r="J17" s="307"/>
      <c r="K17" s="307"/>
      <c r="L17" s="307"/>
      <c r="M17" s="307"/>
      <c r="N17" s="307" t="s">
        <v>27</v>
      </c>
      <c r="O17" s="307"/>
      <c r="P17" s="307"/>
      <c r="Q17" s="307"/>
    </row>
    <row r="18" spans="2:19" s="47" customFormat="1" ht="12" x14ac:dyDescent="0.2">
      <c r="B18" s="274">
        <v>1</v>
      </c>
      <c r="C18" s="274"/>
      <c r="D18" s="274"/>
      <c r="E18" s="274"/>
      <c r="F18" s="274"/>
      <c r="G18" s="274"/>
      <c r="H18" s="274"/>
      <c r="I18" s="274"/>
      <c r="J18" s="274"/>
      <c r="K18" s="274"/>
      <c r="L18" s="274"/>
      <c r="M18" s="274"/>
      <c r="N18" s="274">
        <v>2</v>
      </c>
      <c r="O18" s="274"/>
      <c r="P18" s="274"/>
      <c r="Q18" s="274"/>
      <c r="S18" s="48"/>
    </row>
    <row r="19" spans="2:19" x14ac:dyDescent="0.25">
      <c r="B19" s="275" t="s">
        <v>28</v>
      </c>
      <c r="C19" s="275"/>
      <c r="D19" s="275"/>
      <c r="E19" s="275"/>
      <c r="F19" s="275"/>
      <c r="G19" s="275"/>
      <c r="H19" s="275"/>
      <c r="I19" s="275"/>
      <c r="J19" s="275"/>
      <c r="K19" s="275"/>
      <c r="L19" s="275"/>
      <c r="M19" s="275"/>
      <c r="N19" s="290">
        <f>N20+N22+N25</f>
        <v>3944922.2100000004</v>
      </c>
      <c r="O19" s="290"/>
      <c r="P19" s="290"/>
      <c r="Q19" s="290"/>
    </row>
    <row r="20" spans="2:19" x14ac:dyDescent="0.25">
      <c r="B20" s="275" t="s">
        <v>29</v>
      </c>
      <c r="C20" s="275"/>
      <c r="D20" s="275"/>
      <c r="E20" s="275"/>
      <c r="F20" s="275"/>
      <c r="G20" s="275"/>
      <c r="H20" s="275"/>
      <c r="I20" s="275"/>
      <c r="J20" s="275"/>
      <c r="K20" s="275"/>
      <c r="L20" s="275"/>
      <c r="M20" s="275"/>
      <c r="N20" s="290">
        <v>0</v>
      </c>
      <c r="O20" s="290"/>
      <c r="P20" s="290"/>
      <c r="Q20" s="290"/>
    </row>
    <row r="21" spans="2:19" x14ac:dyDescent="0.25">
      <c r="B21" s="308" t="s">
        <v>18</v>
      </c>
      <c r="C21" s="309"/>
      <c r="D21" s="309"/>
      <c r="E21" s="309"/>
      <c r="F21" s="309"/>
      <c r="G21" s="309"/>
      <c r="H21" s="309"/>
      <c r="I21" s="309"/>
      <c r="J21" s="309"/>
      <c r="K21" s="309"/>
      <c r="L21" s="309"/>
      <c r="M21" s="310"/>
      <c r="N21" s="283">
        <v>0</v>
      </c>
      <c r="O21" s="283"/>
      <c r="P21" s="283"/>
      <c r="Q21" s="283"/>
    </row>
    <row r="22" spans="2:19" x14ac:dyDescent="0.25">
      <c r="B22" s="275" t="s">
        <v>30</v>
      </c>
      <c r="C22" s="275"/>
      <c r="D22" s="275"/>
      <c r="E22" s="275"/>
      <c r="F22" s="275"/>
      <c r="G22" s="275"/>
      <c r="H22" s="275"/>
      <c r="I22" s="275"/>
      <c r="J22" s="275"/>
      <c r="K22" s="275"/>
      <c r="L22" s="275"/>
      <c r="M22" s="275"/>
      <c r="N22" s="290">
        <f>N23+N24</f>
        <v>0</v>
      </c>
      <c r="O22" s="290"/>
      <c r="P22" s="290"/>
      <c r="Q22" s="290"/>
    </row>
    <row r="23" spans="2:19" x14ac:dyDescent="0.25">
      <c r="B23" s="287" t="s">
        <v>53</v>
      </c>
      <c r="C23" s="287"/>
      <c r="D23" s="287"/>
      <c r="E23" s="287"/>
      <c r="F23" s="287"/>
      <c r="G23" s="287"/>
      <c r="H23" s="287"/>
      <c r="I23" s="287"/>
      <c r="J23" s="287"/>
      <c r="K23" s="287"/>
      <c r="L23" s="287"/>
      <c r="M23" s="287"/>
      <c r="N23" s="283">
        <f>K69</f>
        <v>0</v>
      </c>
      <c r="O23" s="283"/>
      <c r="P23" s="283"/>
      <c r="Q23" s="283"/>
      <c r="R23" s="69"/>
    </row>
    <row r="24" spans="2:19" x14ac:dyDescent="0.25">
      <c r="B24" s="280" t="s">
        <v>166</v>
      </c>
      <c r="C24" s="281"/>
      <c r="D24" s="281"/>
      <c r="E24" s="281"/>
      <c r="F24" s="281"/>
      <c r="G24" s="281"/>
      <c r="H24" s="281"/>
      <c r="I24" s="281"/>
      <c r="J24" s="281"/>
      <c r="K24" s="281"/>
      <c r="L24" s="281"/>
      <c r="M24" s="282"/>
      <c r="N24" s="283">
        <v>0</v>
      </c>
      <c r="O24" s="283"/>
      <c r="P24" s="283"/>
      <c r="Q24" s="283"/>
      <c r="R24" s="69"/>
    </row>
    <row r="25" spans="2:19" x14ac:dyDescent="0.25">
      <c r="B25" s="275" t="s">
        <v>31</v>
      </c>
      <c r="C25" s="275"/>
      <c r="D25" s="275"/>
      <c r="E25" s="275"/>
      <c r="F25" s="275"/>
      <c r="G25" s="275"/>
      <c r="H25" s="275"/>
      <c r="I25" s="275"/>
      <c r="J25" s="275"/>
      <c r="K25" s="275"/>
      <c r="L25" s="275"/>
      <c r="M25" s="275"/>
      <c r="N25" s="290">
        <f>N26</f>
        <v>3944922.2100000004</v>
      </c>
      <c r="O25" s="290"/>
      <c r="P25" s="290"/>
      <c r="Q25" s="290"/>
    </row>
    <row r="26" spans="2:19" x14ac:dyDescent="0.25">
      <c r="B26" s="287" t="s">
        <v>54</v>
      </c>
      <c r="C26" s="287"/>
      <c r="D26" s="287"/>
      <c r="E26" s="287"/>
      <c r="F26" s="287"/>
      <c r="G26" s="287"/>
      <c r="H26" s="287"/>
      <c r="I26" s="287"/>
      <c r="J26" s="287"/>
      <c r="K26" s="287"/>
      <c r="L26" s="287"/>
      <c r="M26" s="287"/>
      <c r="N26" s="283">
        <f>L69</f>
        <v>3944922.2100000004</v>
      </c>
      <c r="O26" s="283"/>
      <c r="P26" s="283"/>
      <c r="Q26" s="283"/>
    </row>
    <row r="27" spans="2:19" x14ac:dyDescent="0.25">
      <c r="B27" s="275" t="s">
        <v>32</v>
      </c>
      <c r="C27" s="275"/>
      <c r="D27" s="275"/>
      <c r="E27" s="275"/>
      <c r="F27" s="275"/>
      <c r="G27" s="275"/>
      <c r="H27" s="275"/>
      <c r="I27" s="275"/>
      <c r="J27" s="275"/>
      <c r="K27" s="275"/>
      <c r="L27" s="275"/>
      <c r="M27" s="275"/>
      <c r="N27" s="290">
        <v>0</v>
      </c>
      <c r="O27" s="290"/>
      <c r="P27" s="290"/>
      <c r="Q27" s="290"/>
    </row>
    <row r="28" spans="2:19" x14ac:dyDescent="0.25">
      <c r="B28" s="342" t="s">
        <v>18</v>
      </c>
      <c r="C28" s="342"/>
      <c r="D28" s="342"/>
      <c r="E28" s="342"/>
      <c r="F28" s="342"/>
      <c r="G28" s="342"/>
      <c r="H28" s="342"/>
      <c r="I28" s="342"/>
      <c r="J28" s="342"/>
      <c r="K28" s="342"/>
      <c r="L28" s="342"/>
      <c r="M28" s="342"/>
      <c r="N28" s="283">
        <v>0</v>
      </c>
      <c r="O28" s="283"/>
      <c r="P28" s="283"/>
      <c r="Q28" s="283"/>
    </row>
    <row r="29" spans="2:19" x14ac:dyDescent="0.25">
      <c r="B29" s="284" t="s">
        <v>33</v>
      </c>
      <c r="C29" s="285"/>
      <c r="D29" s="285"/>
      <c r="E29" s="285"/>
      <c r="F29" s="285"/>
      <c r="G29" s="285"/>
      <c r="H29" s="285"/>
      <c r="I29" s="285"/>
      <c r="J29" s="285"/>
      <c r="K29" s="285"/>
      <c r="L29" s="285"/>
      <c r="M29" s="286"/>
      <c r="N29" s="290">
        <f>N30+N31+N32</f>
        <v>696163.45000000007</v>
      </c>
      <c r="O29" s="290"/>
      <c r="P29" s="290"/>
      <c r="Q29" s="290"/>
    </row>
    <row r="30" spans="2:19" x14ac:dyDescent="0.25">
      <c r="B30" s="287" t="s">
        <v>34</v>
      </c>
      <c r="C30" s="287"/>
      <c r="D30" s="287"/>
      <c r="E30" s="287"/>
      <c r="F30" s="287"/>
      <c r="G30" s="287"/>
      <c r="H30" s="287"/>
      <c r="I30" s="287"/>
      <c r="J30" s="287"/>
      <c r="K30" s="287"/>
      <c r="L30" s="287"/>
      <c r="M30" s="287"/>
      <c r="N30" s="283">
        <f>M69</f>
        <v>696163.45000000007</v>
      </c>
      <c r="O30" s="283"/>
      <c r="P30" s="283"/>
      <c r="Q30" s="283"/>
    </row>
    <row r="31" spans="2:19" x14ac:dyDescent="0.25">
      <c r="B31" s="287" t="s">
        <v>35</v>
      </c>
      <c r="C31" s="287"/>
      <c r="D31" s="287"/>
      <c r="E31" s="287"/>
      <c r="F31" s="287"/>
      <c r="G31" s="287"/>
      <c r="H31" s="287"/>
      <c r="I31" s="287"/>
      <c r="J31" s="287"/>
      <c r="K31" s="287"/>
      <c r="L31" s="287"/>
      <c r="M31" s="287"/>
      <c r="N31" s="283">
        <v>0</v>
      </c>
      <c r="O31" s="283"/>
      <c r="P31" s="283"/>
      <c r="Q31" s="283"/>
    </row>
    <row r="32" spans="2:19" x14ac:dyDescent="0.25">
      <c r="B32" s="287" t="s">
        <v>36</v>
      </c>
      <c r="C32" s="287"/>
      <c r="D32" s="287"/>
      <c r="E32" s="287"/>
      <c r="F32" s="287"/>
      <c r="G32" s="287"/>
      <c r="H32" s="287"/>
      <c r="I32" s="287"/>
      <c r="J32" s="287"/>
      <c r="K32" s="287"/>
      <c r="L32" s="287"/>
      <c r="M32" s="287"/>
      <c r="N32" s="283">
        <v>0</v>
      </c>
      <c r="O32" s="283"/>
      <c r="P32" s="283"/>
      <c r="Q32" s="283"/>
    </row>
    <row r="33" spans="2:19" x14ac:dyDescent="0.25">
      <c r="B33" s="275" t="s">
        <v>37</v>
      </c>
      <c r="C33" s="275"/>
      <c r="D33" s="275"/>
      <c r="E33" s="275"/>
      <c r="F33" s="275"/>
      <c r="G33" s="275"/>
      <c r="H33" s="275"/>
      <c r="I33" s="275"/>
      <c r="J33" s="275"/>
      <c r="K33" s="275"/>
      <c r="L33" s="275"/>
      <c r="M33" s="275"/>
      <c r="N33" s="290">
        <f>N19+N29</f>
        <v>4641085.66</v>
      </c>
      <c r="O33" s="290"/>
      <c r="P33" s="290"/>
      <c r="Q33" s="290"/>
    </row>
    <row r="34" spans="2:19" x14ac:dyDescent="0.25">
      <c r="B34" s="13"/>
      <c r="C34" s="13"/>
      <c r="D34" s="13"/>
      <c r="E34" s="13"/>
      <c r="F34" s="13"/>
      <c r="G34" s="13"/>
      <c r="H34" s="13"/>
      <c r="I34" s="13"/>
      <c r="J34" s="13"/>
      <c r="K34" s="13"/>
      <c r="L34" s="13"/>
      <c r="M34" s="13"/>
      <c r="N34" s="102"/>
      <c r="O34" s="102"/>
      <c r="P34" s="102"/>
      <c r="Q34" s="102"/>
    </row>
    <row r="36" spans="2:19" x14ac:dyDescent="0.25">
      <c r="B36" s="277" t="s">
        <v>25</v>
      </c>
      <c r="C36" s="277"/>
      <c r="D36" s="277"/>
      <c r="E36" s="277"/>
      <c r="F36" s="277"/>
      <c r="G36" s="277"/>
      <c r="H36" s="277"/>
      <c r="I36" s="277"/>
      <c r="J36" s="277"/>
      <c r="K36" s="277"/>
      <c r="L36" s="277"/>
      <c r="M36" s="277"/>
      <c r="N36" s="277"/>
      <c r="O36" s="277"/>
      <c r="P36" s="277"/>
      <c r="Q36" s="277"/>
    </row>
    <row r="37" spans="2:19" ht="15" customHeight="1" x14ac:dyDescent="0.25">
      <c r="B37" s="338" t="s">
        <v>57</v>
      </c>
      <c r="C37" s="338" t="s">
        <v>58</v>
      </c>
      <c r="D37" s="338" t="s">
        <v>0</v>
      </c>
      <c r="E37" s="338" t="s">
        <v>1</v>
      </c>
      <c r="F37" s="338" t="s">
        <v>59</v>
      </c>
      <c r="G37" s="338" t="s">
        <v>277</v>
      </c>
      <c r="H37" s="392" t="s">
        <v>2</v>
      </c>
      <c r="I37" s="337" t="s">
        <v>3</v>
      </c>
      <c r="J37" s="337"/>
      <c r="K37" s="337"/>
      <c r="L37" s="337"/>
      <c r="M37" s="337"/>
      <c r="N37" s="338" t="s">
        <v>60</v>
      </c>
      <c r="O37" s="338"/>
      <c r="P37" s="338" t="s">
        <v>4</v>
      </c>
      <c r="Q37" s="338" t="s">
        <v>5</v>
      </c>
    </row>
    <row r="38" spans="2:19" ht="30" customHeight="1" x14ac:dyDescent="0.25">
      <c r="B38" s="338"/>
      <c r="C38" s="338"/>
      <c r="D38" s="338"/>
      <c r="E38" s="338"/>
      <c r="F38" s="338"/>
      <c r="G38" s="338"/>
      <c r="H38" s="392"/>
      <c r="I38" s="337" t="s">
        <v>6</v>
      </c>
      <c r="J38" s="337" t="s">
        <v>7</v>
      </c>
      <c r="K38" s="337"/>
      <c r="L38" s="337"/>
      <c r="M38" s="337" t="s">
        <v>8</v>
      </c>
      <c r="N38" s="338" t="s">
        <v>294</v>
      </c>
      <c r="O38" s="338" t="s">
        <v>241</v>
      </c>
      <c r="P38" s="338"/>
      <c r="Q38" s="338"/>
    </row>
    <row r="39" spans="2:19" ht="73.5" x14ac:dyDescent="0.25">
      <c r="B39" s="338"/>
      <c r="C39" s="338"/>
      <c r="D39" s="338"/>
      <c r="E39" s="338"/>
      <c r="F39" s="338"/>
      <c r="G39" s="338"/>
      <c r="H39" s="392"/>
      <c r="I39" s="337"/>
      <c r="J39" s="10" t="s">
        <v>9</v>
      </c>
      <c r="K39" s="10" t="s">
        <v>10</v>
      </c>
      <c r="L39" s="10" t="s">
        <v>11</v>
      </c>
      <c r="M39" s="337"/>
      <c r="N39" s="338"/>
      <c r="O39" s="338"/>
      <c r="P39" s="338"/>
      <c r="Q39" s="338"/>
    </row>
    <row r="40" spans="2:19" s="47" customFormat="1" ht="12" x14ac:dyDescent="0.2">
      <c r="B40" s="70">
        <v>1</v>
      </c>
      <c r="C40" s="70">
        <v>2</v>
      </c>
      <c r="D40" s="70">
        <v>3</v>
      </c>
      <c r="E40" s="70">
        <v>4</v>
      </c>
      <c r="F40" s="70">
        <v>5</v>
      </c>
      <c r="G40" s="70">
        <v>6</v>
      </c>
      <c r="H40" s="70">
        <v>7</v>
      </c>
      <c r="I40" s="71">
        <v>8</v>
      </c>
      <c r="J40" s="57">
        <v>9</v>
      </c>
      <c r="K40" s="57">
        <v>10</v>
      </c>
      <c r="L40" s="57">
        <v>11</v>
      </c>
      <c r="M40" s="57">
        <v>12</v>
      </c>
      <c r="N40" s="70">
        <v>13</v>
      </c>
      <c r="O40" s="70">
        <v>14</v>
      </c>
      <c r="P40" s="70">
        <v>15</v>
      </c>
      <c r="Q40" s="70">
        <v>16</v>
      </c>
      <c r="S40" s="48"/>
    </row>
    <row r="41" spans="2:19" ht="33" customHeight="1" x14ac:dyDescent="0.25">
      <c r="B41" s="355" t="s">
        <v>522</v>
      </c>
      <c r="C41" s="323" t="s">
        <v>13</v>
      </c>
      <c r="D41" s="323" t="s">
        <v>523</v>
      </c>
      <c r="E41" s="323" t="s">
        <v>524</v>
      </c>
      <c r="F41" s="323" t="s">
        <v>14</v>
      </c>
      <c r="G41" s="323" t="s">
        <v>139</v>
      </c>
      <c r="H41" s="323" t="s">
        <v>15</v>
      </c>
      <c r="I41" s="326">
        <f>SUM(J41:M42)</f>
        <v>4494609.66</v>
      </c>
      <c r="J41" s="326">
        <f>SUM(J44:J55)</f>
        <v>0</v>
      </c>
      <c r="K41" s="326">
        <f>SUM(K44:K55)</f>
        <v>0</v>
      </c>
      <c r="L41" s="326">
        <f>SUM(L44:L55)</f>
        <v>3820417.6100000003</v>
      </c>
      <c r="M41" s="326">
        <f>SUM(M44:M55)</f>
        <v>674192.05</v>
      </c>
      <c r="N41" s="44" t="s">
        <v>525</v>
      </c>
      <c r="O41" s="41">
        <f>O44+O46+O48+O50+O52+O54</f>
        <v>784</v>
      </c>
      <c r="P41" s="323" t="s">
        <v>300</v>
      </c>
      <c r="Q41" s="323" t="s">
        <v>526</v>
      </c>
    </row>
    <row r="42" spans="2:19" ht="46.5" customHeight="1" x14ac:dyDescent="0.25">
      <c r="B42" s="355"/>
      <c r="C42" s="323"/>
      <c r="D42" s="323"/>
      <c r="E42" s="323"/>
      <c r="F42" s="323"/>
      <c r="G42" s="323"/>
      <c r="H42" s="323"/>
      <c r="I42" s="326"/>
      <c r="J42" s="326"/>
      <c r="K42" s="326"/>
      <c r="L42" s="326"/>
      <c r="M42" s="326"/>
      <c r="N42" s="44" t="s">
        <v>527</v>
      </c>
      <c r="O42" s="41">
        <f>O45+O47+O49+O51+O53+O55</f>
        <v>657</v>
      </c>
      <c r="P42" s="323"/>
      <c r="Q42" s="323"/>
    </row>
    <row r="43" spans="2:19" ht="22.5" x14ac:dyDescent="0.25">
      <c r="B43" s="42" t="s">
        <v>16</v>
      </c>
      <c r="C43" s="43"/>
      <c r="D43" s="43"/>
      <c r="E43" s="43"/>
      <c r="F43" s="43"/>
      <c r="G43" s="43"/>
      <c r="H43" s="43"/>
      <c r="I43" s="58"/>
      <c r="J43" s="58"/>
      <c r="K43" s="60"/>
      <c r="L43" s="60"/>
      <c r="M43" s="58"/>
      <c r="N43" s="131"/>
      <c r="O43" s="72"/>
      <c r="P43" s="73"/>
      <c r="Q43" s="43"/>
    </row>
    <row r="44" spans="2:19" ht="22.5" x14ac:dyDescent="0.25">
      <c r="B44" s="324" t="s">
        <v>689</v>
      </c>
      <c r="C44" s="325"/>
      <c r="D44" s="319" t="s">
        <v>20</v>
      </c>
      <c r="E44" s="319" t="s">
        <v>528</v>
      </c>
      <c r="F44" s="325"/>
      <c r="G44" s="319" t="s">
        <v>139</v>
      </c>
      <c r="H44" s="325"/>
      <c r="I44" s="320">
        <f>SUM(J44:M45)</f>
        <v>2158643.66</v>
      </c>
      <c r="J44" s="320">
        <v>0</v>
      </c>
      <c r="K44" s="320">
        <v>0</v>
      </c>
      <c r="L44" s="352">
        <v>1834847.11</v>
      </c>
      <c r="M44" s="511">
        <v>323796.55</v>
      </c>
      <c r="N44" s="40" t="s">
        <v>525</v>
      </c>
      <c r="O44" s="132">
        <v>36</v>
      </c>
      <c r="P44" s="319" t="s">
        <v>24</v>
      </c>
      <c r="Q44" s="319" t="s">
        <v>297</v>
      </c>
    </row>
    <row r="45" spans="2:19" ht="56.25" customHeight="1" x14ac:dyDescent="0.25">
      <c r="B45" s="324"/>
      <c r="C45" s="325"/>
      <c r="D45" s="319"/>
      <c r="E45" s="319"/>
      <c r="F45" s="325"/>
      <c r="G45" s="319"/>
      <c r="H45" s="325"/>
      <c r="I45" s="320"/>
      <c r="J45" s="320"/>
      <c r="K45" s="320"/>
      <c r="L45" s="354"/>
      <c r="M45" s="511"/>
      <c r="N45" s="40" t="s">
        <v>527</v>
      </c>
      <c r="O45" s="132">
        <v>36</v>
      </c>
      <c r="P45" s="319"/>
      <c r="Q45" s="319"/>
    </row>
    <row r="46" spans="2:19" ht="32.25" customHeight="1" x14ac:dyDescent="0.25">
      <c r="B46" s="324" t="s">
        <v>529</v>
      </c>
      <c r="C46" s="325"/>
      <c r="D46" s="319" t="s">
        <v>22</v>
      </c>
      <c r="E46" s="319" t="s">
        <v>530</v>
      </c>
      <c r="F46" s="325"/>
      <c r="G46" s="319" t="s">
        <v>139</v>
      </c>
      <c r="H46" s="325"/>
      <c r="I46" s="320">
        <f>SUM(J46:M47)</f>
        <v>50000</v>
      </c>
      <c r="J46" s="320">
        <v>0</v>
      </c>
      <c r="K46" s="320">
        <v>0</v>
      </c>
      <c r="L46" s="352">
        <v>42500</v>
      </c>
      <c r="M46" s="320">
        <v>7500</v>
      </c>
      <c r="N46" s="40" t="s">
        <v>525</v>
      </c>
      <c r="O46" s="85">
        <v>430</v>
      </c>
      <c r="P46" s="319" t="s">
        <v>300</v>
      </c>
      <c r="Q46" s="319" t="s">
        <v>19</v>
      </c>
    </row>
    <row r="47" spans="2:19" ht="51" customHeight="1" x14ac:dyDescent="0.25">
      <c r="B47" s="324"/>
      <c r="C47" s="325"/>
      <c r="D47" s="319"/>
      <c r="E47" s="319"/>
      <c r="F47" s="325"/>
      <c r="G47" s="319"/>
      <c r="H47" s="325"/>
      <c r="I47" s="320"/>
      <c r="J47" s="320"/>
      <c r="K47" s="320"/>
      <c r="L47" s="354"/>
      <c r="M47" s="320"/>
      <c r="N47" s="40" t="s">
        <v>527</v>
      </c>
      <c r="O47" s="85">
        <v>389</v>
      </c>
      <c r="P47" s="319"/>
      <c r="Q47" s="319"/>
    </row>
    <row r="48" spans="2:19" ht="35.25" customHeight="1" x14ac:dyDescent="0.25">
      <c r="B48" s="324" t="s">
        <v>531</v>
      </c>
      <c r="C48" s="325"/>
      <c r="D48" s="319" t="s">
        <v>22</v>
      </c>
      <c r="E48" s="319" t="s">
        <v>532</v>
      </c>
      <c r="F48" s="325"/>
      <c r="G48" s="319" t="s">
        <v>139</v>
      </c>
      <c r="H48" s="325"/>
      <c r="I48" s="320">
        <f>SUM(J48:M49)</f>
        <v>600000</v>
      </c>
      <c r="J48" s="320">
        <v>0</v>
      </c>
      <c r="K48" s="320">
        <v>0</v>
      </c>
      <c r="L48" s="352">
        <v>510000</v>
      </c>
      <c r="M48" s="320">
        <v>90000</v>
      </c>
      <c r="N48" s="40" t="s">
        <v>525</v>
      </c>
      <c r="O48" s="85">
        <v>20</v>
      </c>
      <c r="P48" s="319" t="s">
        <v>300</v>
      </c>
      <c r="Q48" s="319" t="s">
        <v>297</v>
      </c>
    </row>
    <row r="49" spans="2:23" ht="44.25" customHeight="1" x14ac:dyDescent="0.25">
      <c r="B49" s="324"/>
      <c r="C49" s="325"/>
      <c r="D49" s="319"/>
      <c r="E49" s="319"/>
      <c r="F49" s="325"/>
      <c r="G49" s="319"/>
      <c r="H49" s="325"/>
      <c r="I49" s="320"/>
      <c r="J49" s="320"/>
      <c r="K49" s="320"/>
      <c r="L49" s="354"/>
      <c r="M49" s="320"/>
      <c r="N49" s="40" t="s">
        <v>527</v>
      </c>
      <c r="O49" s="85">
        <v>20</v>
      </c>
      <c r="P49" s="319"/>
      <c r="Q49" s="319"/>
      <c r="U49" s="25"/>
    </row>
    <row r="50" spans="2:23" ht="22.5" x14ac:dyDescent="0.25">
      <c r="B50" s="324" t="s">
        <v>533</v>
      </c>
      <c r="C50" s="325"/>
      <c r="D50" s="319" t="s">
        <v>26</v>
      </c>
      <c r="E50" s="319" t="s">
        <v>534</v>
      </c>
      <c r="F50" s="325"/>
      <c r="G50" s="319" t="s">
        <v>139</v>
      </c>
      <c r="H50" s="325"/>
      <c r="I50" s="320">
        <f>SUM(J50:M51)</f>
        <v>499296</v>
      </c>
      <c r="J50" s="320">
        <v>0</v>
      </c>
      <c r="K50" s="320">
        <v>0</v>
      </c>
      <c r="L50" s="352">
        <v>424401</v>
      </c>
      <c r="M50" s="320">
        <v>74895</v>
      </c>
      <c r="N50" s="40" t="s">
        <v>525</v>
      </c>
      <c r="O50" s="85">
        <v>8</v>
      </c>
      <c r="P50" s="319" t="s">
        <v>307</v>
      </c>
      <c r="Q50" s="319" t="s">
        <v>272</v>
      </c>
    </row>
    <row r="51" spans="2:23" ht="22.5" x14ac:dyDescent="0.25">
      <c r="B51" s="324"/>
      <c r="C51" s="325"/>
      <c r="D51" s="319"/>
      <c r="E51" s="319"/>
      <c r="F51" s="325"/>
      <c r="G51" s="319"/>
      <c r="H51" s="325"/>
      <c r="I51" s="320"/>
      <c r="J51" s="320"/>
      <c r="K51" s="320"/>
      <c r="L51" s="354"/>
      <c r="M51" s="320"/>
      <c r="N51" s="40" t="s">
        <v>527</v>
      </c>
      <c r="O51" s="38">
        <v>27</v>
      </c>
      <c r="P51" s="319"/>
      <c r="Q51" s="319"/>
      <c r="U51" s="25"/>
    </row>
    <row r="52" spans="2:23" ht="22.5" x14ac:dyDescent="0.25">
      <c r="B52" s="324" t="s">
        <v>535</v>
      </c>
      <c r="C52" s="325"/>
      <c r="D52" s="319" t="s">
        <v>536</v>
      </c>
      <c r="E52" s="323" t="s">
        <v>18</v>
      </c>
      <c r="F52" s="325"/>
      <c r="G52" s="319" t="s">
        <v>139</v>
      </c>
      <c r="H52" s="325"/>
      <c r="I52" s="320">
        <f>SUM(J52:M53)</f>
        <v>86670</v>
      </c>
      <c r="J52" s="320">
        <v>0</v>
      </c>
      <c r="K52" s="320">
        <v>0</v>
      </c>
      <c r="L52" s="352">
        <v>73669.5</v>
      </c>
      <c r="M52" s="320">
        <v>13000.5</v>
      </c>
      <c r="N52" s="40" t="s">
        <v>525</v>
      </c>
      <c r="O52" s="85">
        <v>210</v>
      </c>
      <c r="P52" s="319" t="s">
        <v>24</v>
      </c>
      <c r="Q52" s="319" t="s">
        <v>526</v>
      </c>
      <c r="T52" s="18"/>
      <c r="W52" s="28"/>
    </row>
    <row r="53" spans="2:23" ht="33.75" customHeight="1" x14ac:dyDescent="0.25">
      <c r="B53" s="324"/>
      <c r="C53" s="325"/>
      <c r="D53" s="319"/>
      <c r="E53" s="323"/>
      <c r="F53" s="325"/>
      <c r="G53" s="319"/>
      <c r="H53" s="325"/>
      <c r="I53" s="320"/>
      <c r="J53" s="320"/>
      <c r="K53" s="320"/>
      <c r="L53" s="354"/>
      <c r="M53" s="320"/>
      <c r="N53" s="40" t="s">
        <v>527</v>
      </c>
      <c r="O53" s="85">
        <v>105</v>
      </c>
      <c r="P53" s="319"/>
      <c r="Q53" s="319"/>
      <c r="U53" s="29"/>
      <c r="V53" s="29"/>
      <c r="W53" s="30"/>
    </row>
    <row r="54" spans="2:23" ht="22.5" x14ac:dyDescent="0.25">
      <c r="B54" s="324" t="s">
        <v>688</v>
      </c>
      <c r="C54" s="325"/>
      <c r="D54" s="319" t="s">
        <v>537</v>
      </c>
      <c r="E54" s="323" t="s">
        <v>18</v>
      </c>
      <c r="F54" s="325"/>
      <c r="G54" s="319" t="s">
        <v>139</v>
      </c>
      <c r="H54" s="325"/>
      <c r="I54" s="320">
        <f>SUM(J54:M55)</f>
        <v>1100000</v>
      </c>
      <c r="J54" s="320">
        <v>0</v>
      </c>
      <c r="K54" s="320">
        <v>0</v>
      </c>
      <c r="L54" s="352">
        <f>425000+510000</f>
        <v>935000</v>
      </c>
      <c r="M54" s="320">
        <f>75000+90000</f>
        <v>165000</v>
      </c>
      <c r="N54" s="40" t="s">
        <v>525</v>
      </c>
      <c r="O54" s="85">
        <f>20+60</f>
        <v>80</v>
      </c>
      <c r="P54" s="319" t="s">
        <v>24</v>
      </c>
      <c r="Q54" s="319" t="s">
        <v>303</v>
      </c>
    </row>
    <row r="55" spans="2:23" ht="22.5" x14ac:dyDescent="0.25">
      <c r="B55" s="324"/>
      <c r="C55" s="325"/>
      <c r="D55" s="319"/>
      <c r="E55" s="323"/>
      <c r="F55" s="325"/>
      <c r="G55" s="319"/>
      <c r="H55" s="325"/>
      <c r="I55" s="320"/>
      <c r="J55" s="320"/>
      <c r="K55" s="320"/>
      <c r="L55" s="354"/>
      <c r="M55" s="320"/>
      <c r="N55" s="40" t="s">
        <v>527</v>
      </c>
      <c r="O55" s="85">
        <f>20+60</f>
        <v>80</v>
      </c>
      <c r="P55" s="319"/>
      <c r="Q55" s="319"/>
    </row>
    <row r="56" spans="2:23" ht="21" customHeight="1" x14ac:dyDescent="0.25">
      <c r="B56" s="328" t="s">
        <v>538</v>
      </c>
      <c r="C56" s="331" t="s">
        <v>13</v>
      </c>
      <c r="D56" s="331" t="s">
        <v>523</v>
      </c>
      <c r="E56" s="331" t="s">
        <v>524</v>
      </c>
      <c r="F56" s="331" t="s">
        <v>14</v>
      </c>
      <c r="G56" s="331" t="s">
        <v>139</v>
      </c>
      <c r="H56" s="331" t="s">
        <v>15</v>
      </c>
      <c r="I56" s="502">
        <f>SUM(J56:M57)</f>
        <v>146476</v>
      </c>
      <c r="J56" s="502">
        <f>SUM(J59:J68)</f>
        <v>0</v>
      </c>
      <c r="K56" s="502">
        <f>SUM(K59:K68)</f>
        <v>0</v>
      </c>
      <c r="L56" s="502">
        <f>SUM(L59:L68)</f>
        <v>124504.6</v>
      </c>
      <c r="M56" s="502">
        <f>SUM(M59:M68)</f>
        <v>21971.4</v>
      </c>
      <c r="N56" s="44" t="s">
        <v>539</v>
      </c>
      <c r="O56" s="41">
        <f>O61+O65</f>
        <v>45</v>
      </c>
      <c r="P56" s="331" t="s">
        <v>24</v>
      </c>
      <c r="Q56" s="331" t="s">
        <v>526</v>
      </c>
    </row>
    <row r="57" spans="2:23" ht="30.75" customHeight="1" x14ac:dyDescent="0.25">
      <c r="B57" s="329"/>
      <c r="C57" s="332"/>
      <c r="D57" s="332"/>
      <c r="E57" s="332"/>
      <c r="F57" s="332"/>
      <c r="G57" s="332"/>
      <c r="H57" s="332"/>
      <c r="I57" s="503"/>
      <c r="J57" s="503"/>
      <c r="K57" s="503"/>
      <c r="L57" s="503"/>
      <c r="M57" s="503"/>
      <c r="N57" s="44" t="s">
        <v>540</v>
      </c>
      <c r="O57" s="41">
        <v>80</v>
      </c>
      <c r="P57" s="332"/>
      <c r="Q57" s="332"/>
    </row>
    <row r="58" spans="2:23" ht="22.5" x14ac:dyDescent="0.25">
      <c r="B58" s="42" t="s">
        <v>304</v>
      </c>
      <c r="C58" s="43"/>
      <c r="D58" s="43"/>
      <c r="E58" s="43"/>
      <c r="F58" s="43"/>
      <c r="G58" s="43"/>
      <c r="H58" s="43"/>
      <c r="I58" s="58"/>
      <c r="J58" s="58"/>
      <c r="K58" s="60"/>
      <c r="L58" s="60"/>
      <c r="M58" s="58"/>
      <c r="N58" s="131"/>
      <c r="O58" s="72"/>
      <c r="P58" s="73"/>
      <c r="Q58" s="43"/>
    </row>
    <row r="59" spans="2:23" ht="30.75" customHeight="1" x14ac:dyDescent="0.25">
      <c r="B59" s="343" t="s">
        <v>541</v>
      </c>
      <c r="C59" s="346"/>
      <c r="D59" s="349" t="s">
        <v>299</v>
      </c>
      <c r="E59" s="428" t="s">
        <v>692</v>
      </c>
      <c r="F59" s="429"/>
      <c r="G59" s="429"/>
      <c r="H59" s="429"/>
      <c r="I59" s="429"/>
      <c r="J59" s="429"/>
      <c r="K59" s="429"/>
      <c r="L59" s="429"/>
      <c r="M59" s="429"/>
      <c r="N59" s="429"/>
      <c r="O59" s="429"/>
      <c r="P59" s="429"/>
      <c r="Q59" s="430"/>
    </row>
    <row r="60" spans="2:23" ht="26.25" customHeight="1" x14ac:dyDescent="0.25">
      <c r="B60" s="345"/>
      <c r="C60" s="348"/>
      <c r="D60" s="351"/>
      <c r="E60" s="434"/>
      <c r="F60" s="435"/>
      <c r="G60" s="435"/>
      <c r="H60" s="435"/>
      <c r="I60" s="435"/>
      <c r="J60" s="435"/>
      <c r="K60" s="435"/>
      <c r="L60" s="435"/>
      <c r="M60" s="435"/>
      <c r="N60" s="435"/>
      <c r="O60" s="435"/>
      <c r="P60" s="435"/>
      <c r="Q60" s="436"/>
    </row>
    <row r="61" spans="2:23" x14ac:dyDescent="0.25">
      <c r="B61" s="343" t="s">
        <v>690</v>
      </c>
      <c r="C61" s="346"/>
      <c r="D61" s="349" t="s">
        <v>20</v>
      </c>
      <c r="E61" s="428" t="s">
        <v>693</v>
      </c>
      <c r="F61" s="429"/>
      <c r="G61" s="429"/>
      <c r="H61" s="429"/>
      <c r="I61" s="429"/>
      <c r="J61" s="429"/>
      <c r="K61" s="429"/>
      <c r="L61" s="429"/>
      <c r="M61" s="429"/>
      <c r="N61" s="429"/>
      <c r="O61" s="429"/>
      <c r="P61" s="429"/>
      <c r="Q61" s="430"/>
    </row>
    <row r="62" spans="2:23" x14ac:dyDescent="0.25">
      <c r="B62" s="344"/>
      <c r="C62" s="347"/>
      <c r="D62" s="350"/>
      <c r="E62" s="431"/>
      <c r="F62" s="432"/>
      <c r="G62" s="432"/>
      <c r="H62" s="432"/>
      <c r="I62" s="432"/>
      <c r="J62" s="432"/>
      <c r="K62" s="432"/>
      <c r="L62" s="432"/>
      <c r="M62" s="432"/>
      <c r="N62" s="432"/>
      <c r="O62" s="432"/>
      <c r="P62" s="432"/>
      <c r="Q62" s="433"/>
    </row>
    <row r="63" spans="2:23" ht="21.75" customHeight="1" x14ac:dyDescent="0.25">
      <c r="B63" s="344"/>
      <c r="C63" s="347"/>
      <c r="D63" s="350"/>
      <c r="E63" s="431"/>
      <c r="F63" s="432"/>
      <c r="G63" s="432"/>
      <c r="H63" s="432"/>
      <c r="I63" s="432"/>
      <c r="J63" s="432"/>
      <c r="K63" s="432"/>
      <c r="L63" s="432"/>
      <c r="M63" s="432"/>
      <c r="N63" s="432"/>
      <c r="O63" s="432"/>
      <c r="P63" s="432"/>
      <c r="Q63" s="433"/>
    </row>
    <row r="64" spans="2:23" ht="24" customHeight="1" x14ac:dyDescent="0.25">
      <c r="B64" s="344"/>
      <c r="C64" s="347"/>
      <c r="D64" s="350"/>
      <c r="E64" s="434"/>
      <c r="F64" s="435"/>
      <c r="G64" s="435"/>
      <c r="H64" s="435"/>
      <c r="I64" s="435"/>
      <c r="J64" s="435"/>
      <c r="K64" s="435"/>
      <c r="L64" s="435"/>
      <c r="M64" s="435"/>
      <c r="N64" s="435"/>
      <c r="O64" s="435"/>
      <c r="P64" s="435"/>
      <c r="Q64" s="436"/>
    </row>
    <row r="65" spans="2:17" ht="19.5" customHeight="1" x14ac:dyDescent="0.25">
      <c r="B65" s="343" t="s">
        <v>542</v>
      </c>
      <c r="C65" s="346"/>
      <c r="D65" s="349" t="s">
        <v>536</v>
      </c>
      <c r="E65" s="349" t="s">
        <v>18</v>
      </c>
      <c r="F65" s="346"/>
      <c r="G65" s="349" t="s">
        <v>139</v>
      </c>
      <c r="H65" s="346"/>
      <c r="I65" s="352">
        <f>SUM(J65:M66)</f>
        <v>146476</v>
      </c>
      <c r="J65" s="352">
        <v>0</v>
      </c>
      <c r="K65" s="352">
        <v>0</v>
      </c>
      <c r="L65" s="352">
        <v>124504.6</v>
      </c>
      <c r="M65" s="352">
        <v>21971.4</v>
      </c>
      <c r="N65" s="40" t="s">
        <v>539</v>
      </c>
      <c r="O65" s="85">
        <v>45</v>
      </c>
      <c r="P65" s="349" t="s">
        <v>24</v>
      </c>
      <c r="Q65" s="349" t="s">
        <v>526</v>
      </c>
    </row>
    <row r="66" spans="2:17" ht="26.45" customHeight="1" x14ac:dyDescent="0.25">
      <c r="B66" s="344"/>
      <c r="C66" s="347"/>
      <c r="D66" s="350"/>
      <c r="E66" s="350"/>
      <c r="F66" s="347"/>
      <c r="G66" s="350"/>
      <c r="H66" s="347"/>
      <c r="I66" s="353"/>
      <c r="J66" s="353"/>
      <c r="K66" s="353"/>
      <c r="L66" s="353"/>
      <c r="M66" s="353"/>
      <c r="N66" s="40" t="s">
        <v>540</v>
      </c>
      <c r="O66" s="85">
        <v>80</v>
      </c>
      <c r="P66" s="350"/>
      <c r="Q66" s="350"/>
    </row>
    <row r="67" spans="2:17" ht="26.25" customHeight="1" x14ac:dyDescent="0.25">
      <c r="B67" s="343" t="s">
        <v>691</v>
      </c>
      <c r="C67" s="346"/>
      <c r="D67" s="349" t="s">
        <v>537</v>
      </c>
      <c r="E67" s="428" t="s">
        <v>694</v>
      </c>
      <c r="F67" s="429"/>
      <c r="G67" s="429"/>
      <c r="H67" s="429"/>
      <c r="I67" s="429"/>
      <c r="J67" s="429"/>
      <c r="K67" s="429"/>
      <c r="L67" s="429"/>
      <c r="M67" s="429"/>
      <c r="N67" s="429"/>
      <c r="O67" s="429"/>
      <c r="P67" s="429"/>
      <c r="Q67" s="430"/>
    </row>
    <row r="68" spans="2:17" ht="19.5" customHeight="1" x14ac:dyDescent="0.25">
      <c r="B68" s="345"/>
      <c r="C68" s="348"/>
      <c r="D68" s="351"/>
      <c r="E68" s="434"/>
      <c r="F68" s="435"/>
      <c r="G68" s="435"/>
      <c r="H68" s="435"/>
      <c r="I68" s="435"/>
      <c r="J68" s="435"/>
      <c r="K68" s="435"/>
      <c r="L68" s="435"/>
      <c r="M68" s="435"/>
      <c r="N68" s="435"/>
      <c r="O68" s="435"/>
      <c r="P68" s="435"/>
      <c r="Q68" s="436"/>
    </row>
    <row r="69" spans="2:17" x14ac:dyDescent="0.25">
      <c r="B69" s="321" t="s">
        <v>12</v>
      </c>
      <c r="C69" s="321"/>
      <c r="D69" s="321"/>
      <c r="E69" s="321"/>
      <c r="F69" s="321"/>
      <c r="G69" s="321"/>
      <c r="H69" s="321"/>
      <c r="I69" s="9">
        <f>I56+I41</f>
        <v>4641085.66</v>
      </c>
      <c r="J69" s="9">
        <f t="shared" ref="J69:L69" si="0">J56+J41</f>
        <v>0</v>
      </c>
      <c r="K69" s="9">
        <f t="shared" si="0"/>
        <v>0</v>
      </c>
      <c r="L69" s="9">
        <f t="shared" si="0"/>
        <v>3944922.2100000004</v>
      </c>
      <c r="M69" s="9">
        <f>M56+M41</f>
        <v>696163.45000000007</v>
      </c>
      <c r="N69" s="322"/>
      <c r="O69" s="322"/>
      <c r="P69" s="322"/>
      <c r="Q69" s="322"/>
    </row>
    <row r="70" spans="2:17" x14ac:dyDescent="0.25">
      <c r="B70" s="427" t="s">
        <v>543</v>
      </c>
      <c r="C70" s="427"/>
      <c r="D70" s="427"/>
      <c r="E70" s="427"/>
      <c r="F70" s="427"/>
      <c r="G70" s="427"/>
      <c r="H70" s="427"/>
      <c r="I70" s="427"/>
      <c r="J70" s="427"/>
      <c r="K70" s="427"/>
      <c r="L70" s="427"/>
      <c r="M70" s="427"/>
      <c r="N70" s="427"/>
      <c r="O70" s="427"/>
      <c r="P70" s="427"/>
      <c r="Q70" s="427"/>
    </row>
    <row r="71" spans="2:17" ht="36" customHeight="1" x14ac:dyDescent="0.25">
      <c r="B71" s="187" t="s">
        <v>671</v>
      </c>
      <c r="C71" s="364" t="s">
        <v>684</v>
      </c>
      <c r="D71" s="364"/>
      <c r="E71" s="364"/>
      <c r="F71" s="364"/>
      <c r="G71" s="364"/>
      <c r="H71" s="364"/>
      <c r="I71" s="364"/>
      <c r="J71" s="364"/>
      <c r="K71" s="364"/>
      <c r="L71" s="364"/>
      <c r="M71" s="364"/>
      <c r="N71" s="364"/>
      <c r="O71" s="364"/>
      <c r="P71" s="364"/>
      <c r="Q71" s="364"/>
    </row>
    <row r="72" spans="2:17" x14ac:dyDescent="0.25">
      <c r="B72" s="24"/>
      <c r="C72" s="108"/>
      <c r="D72" s="108"/>
      <c r="E72" s="108"/>
      <c r="F72" s="108"/>
      <c r="G72" s="108"/>
      <c r="H72" s="108"/>
      <c r="I72" s="108"/>
      <c r="J72" s="108"/>
      <c r="K72" s="108"/>
      <c r="L72" s="108"/>
      <c r="M72" s="108"/>
      <c r="N72" s="108"/>
      <c r="O72" s="108"/>
      <c r="P72" s="108"/>
      <c r="Q72" s="108"/>
    </row>
    <row r="73" spans="2:17" x14ac:dyDescent="0.25">
      <c r="D73"/>
    </row>
    <row r="74" spans="2:17" x14ac:dyDescent="0.25">
      <c r="B74" s="277" t="s">
        <v>147</v>
      </c>
      <c r="C74" s="277"/>
      <c r="D74" s="277"/>
      <c r="E74" s="277"/>
      <c r="F74" s="277"/>
      <c r="G74" s="277"/>
      <c r="H74" s="277"/>
      <c r="I74" s="277"/>
      <c r="J74" s="277"/>
      <c r="K74" s="277"/>
      <c r="L74" s="277"/>
      <c r="M74" s="277"/>
      <c r="N74" s="277"/>
      <c r="O74" s="277"/>
      <c r="P74" s="277"/>
      <c r="Q74" s="277"/>
    </row>
    <row r="75" spans="2:17" x14ac:dyDescent="0.25">
      <c r="B75" s="11" t="s">
        <v>39</v>
      </c>
      <c r="C75" s="291" t="s">
        <v>148</v>
      </c>
      <c r="D75" s="291"/>
      <c r="E75" s="291"/>
      <c r="F75" s="372" t="s">
        <v>149</v>
      </c>
      <c r="G75" s="373"/>
      <c r="H75" s="373"/>
      <c r="I75" s="373"/>
      <c r="J75" s="374"/>
      <c r="K75" s="291" t="s">
        <v>150</v>
      </c>
      <c r="L75" s="291"/>
      <c r="M75" s="291"/>
      <c r="N75" s="291"/>
      <c r="O75" s="291"/>
      <c r="P75" s="291"/>
      <c r="Q75" s="291"/>
    </row>
    <row r="76" spans="2:17" x14ac:dyDescent="0.25">
      <c r="B76" s="56">
        <v>1</v>
      </c>
      <c r="C76" s="274">
        <v>2</v>
      </c>
      <c r="D76" s="274"/>
      <c r="E76" s="274"/>
      <c r="F76" s="375">
        <v>3</v>
      </c>
      <c r="G76" s="376"/>
      <c r="H76" s="376"/>
      <c r="I76" s="376"/>
      <c r="J76" s="377"/>
      <c r="K76" s="274">
        <v>4</v>
      </c>
      <c r="L76" s="274"/>
      <c r="M76" s="274"/>
      <c r="N76" s="274"/>
      <c r="O76" s="274"/>
      <c r="P76" s="274"/>
      <c r="Q76" s="274"/>
    </row>
    <row r="77" spans="2:17" x14ac:dyDescent="0.25">
      <c r="B77" s="22"/>
      <c r="C77" s="378" t="s">
        <v>159</v>
      </c>
      <c r="D77" s="379"/>
      <c r="E77" s="380"/>
      <c r="F77" s="381"/>
      <c r="G77" s="382"/>
      <c r="H77" s="382"/>
      <c r="I77" s="382"/>
      <c r="J77" s="383"/>
      <c r="K77" s="363"/>
      <c r="L77" s="363"/>
      <c r="M77" s="363"/>
      <c r="N77" s="363"/>
      <c r="O77" s="363"/>
      <c r="P77" s="363"/>
      <c r="Q77" s="363"/>
    </row>
    <row r="80" spans="2:17" x14ac:dyDescent="0.25">
      <c r="B80" s="277" t="s">
        <v>151</v>
      </c>
      <c r="C80" s="277"/>
      <c r="D80" s="277"/>
      <c r="E80" s="277"/>
      <c r="F80" s="277"/>
      <c r="G80" s="277"/>
      <c r="H80" s="277"/>
      <c r="I80" s="277"/>
      <c r="J80" s="277"/>
      <c r="K80" s="277"/>
      <c r="L80" s="277"/>
      <c r="M80" s="277"/>
      <c r="N80" s="277"/>
      <c r="O80" s="277"/>
      <c r="P80" s="277"/>
      <c r="Q80" s="277"/>
    </row>
    <row r="81" spans="2:17" x14ac:dyDescent="0.25">
      <c r="B81" s="11" t="s">
        <v>39</v>
      </c>
      <c r="C81" s="291" t="s">
        <v>152</v>
      </c>
      <c r="D81" s="291"/>
      <c r="E81" s="291"/>
      <c r="F81" s="291" t="s">
        <v>149</v>
      </c>
      <c r="G81" s="291"/>
      <c r="H81" s="291"/>
      <c r="I81" s="291"/>
      <c r="J81" s="291"/>
      <c r="K81" s="291" t="s">
        <v>153</v>
      </c>
      <c r="L81" s="291"/>
      <c r="M81" s="291"/>
      <c r="N81" s="291"/>
      <c r="O81" s="291"/>
      <c r="P81" s="291"/>
      <c r="Q81" s="291"/>
    </row>
    <row r="82" spans="2:17" x14ac:dyDescent="0.25">
      <c r="B82" s="56">
        <v>1</v>
      </c>
      <c r="C82" s="274">
        <v>2</v>
      </c>
      <c r="D82" s="274"/>
      <c r="E82" s="274"/>
      <c r="F82" s="274">
        <v>3</v>
      </c>
      <c r="G82" s="274"/>
      <c r="H82" s="274"/>
      <c r="I82" s="274"/>
      <c r="J82" s="274"/>
      <c r="K82" s="274">
        <v>4</v>
      </c>
      <c r="L82" s="274"/>
      <c r="M82" s="274"/>
      <c r="N82" s="274"/>
      <c r="O82" s="274"/>
      <c r="P82" s="274"/>
      <c r="Q82" s="274"/>
    </row>
    <row r="83" spans="2:17" x14ac:dyDescent="0.25">
      <c r="B83" s="22"/>
      <c r="C83" s="279" t="s">
        <v>159</v>
      </c>
      <c r="D83" s="279"/>
      <c r="E83" s="279"/>
      <c r="F83" s="362"/>
      <c r="G83" s="362"/>
      <c r="H83" s="362"/>
      <c r="I83" s="362"/>
      <c r="J83" s="362"/>
      <c r="K83" s="363"/>
      <c r="L83" s="363"/>
      <c r="M83" s="363"/>
      <c r="N83" s="363"/>
      <c r="O83" s="363"/>
      <c r="P83" s="363"/>
      <c r="Q83" s="363"/>
    </row>
    <row r="86" spans="2:17" x14ac:dyDescent="0.25">
      <c r="B86" s="277" t="s">
        <v>154</v>
      </c>
      <c r="C86" s="277"/>
      <c r="D86" s="277"/>
      <c r="E86" s="277"/>
      <c r="F86" s="277"/>
      <c r="G86" s="277"/>
      <c r="H86" s="277"/>
      <c r="I86" s="277"/>
      <c r="J86" s="277"/>
      <c r="K86" s="277"/>
      <c r="L86" s="277"/>
      <c r="M86" s="277"/>
      <c r="N86" s="277"/>
      <c r="O86" s="277"/>
      <c r="P86" s="277"/>
      <c r="Q86" s="277"/>
    </row>
    <row r="87" spans="2:17" x14ac:dyDescent="0.25">
      <c r="B87" s="11" t="s">
        <v>39</v>
      </c>
      <c r="C87" s="271" t="s">
        <v>155</v>
      </c>
      <c r="D87" s="271"/>
      <c r="E87" s="271"/>
      <c r="F87" s="365" t="s">
        <v>156</v>
      </c>
      <c r="G87" s="366"/>
      <c r="H87" s="366"/>
      <c r="I87" s="366"/>
      <c r="J87" s="366"/>
      <c r="K87" s="366"/>
      <c r="L87" s="366"/>
      <c r="M87" s="366"/>
      <c r="N87" s="366"/>
      <c r="O87" s="366"/>
      <c r="P87" s="366"/>
      <c r="Q87" s="367"/>
    </row>
    <row r="88" spans="2:17" x14ac:dyDescent="0.25">
      <c r="B88" s="63">
        <v>1</v>
      </c>
      <c r="C88" s="360">
        <v>2</v>
      </c>
      <c r="D88" s="360"/>
      <c r="E88" s="360"/>
      <c r="F88" s="368">
        <v>3</v>
      </c>
      <c r="G88" s="369"/>
      <c r="H88" s="369"/>
      <c r="I88" s="369"/>
      <c r="J88" s="369"/>
      <c r="K88" s="369"/>
      <c r="L88" s="369"/>
      <c r="M88" s="369"/>
      <c r="N88" s="369"/>
      <c r="O88" s="369"/>
      <c r="P88" s="369"/>
      <c r="Q88" s="370"/>
    </row>
    <row r="89" spans="2:17" ht="47.25" customHeight="1" x14ac:dyDescent="0.25">
      <c r="B89" s="12" t="s">
        <v>69</v>
      </c>
      <c r="C89" s="361" t="s">
        <v>544</v>
      </c>
      <c r="D89" s="361"/>
      <c r="E89" s="361"/>
      <c r="F89" s="496" t="s">
        <v>562</v>
      </c>
      <c r="G89" s="497"/>
      <c r="H89" s="497"/>
      <c r="I89" s="497"/>
      <c r="J89" s="497"/>
      <c r="K89" s="497"/>
      <c r="L89" s="497"/>
      <c r="M89" s="497"/>
      <c r="N89" s="497"/>
      <c r="O89" s="497"/>
      <c r="P89" s="497"/>
      <c r="Q89" s="498"/>
    </row>
    <row r="90" spans="2:17" ht="44.25" customHeight="1" x14ac:dyDescent="0.25">
      <c r="B90" s="12" t="s">
        <v>45</v>
      </c>
      <c r="C90" s="361" t="s">
        <v>545</v>
      </c>
      <c r="D90" s="361"/>
      <c r="E90" s="361"/>
      <c r="F90" s="499"/>
      <c r="G90" s="500"/>
      <c r="H90" s="500"/>
      <c r="I90" s="500"/>
      <c r="J90" s="500"/>
      <c r="K90" s="500"/>
      <c r="L90" s="500"/>
      <c r="M90" s="500"/>
      <c r="N90" s="500"/>
      <c r="O90" s="500"/>
      <c r="P90" s="500"/>
      <c r="Q90" s="501"/>
    </row>
    <row r="91" spans="2:17" x14ac:dyDescent="0.25">
      <c r="B91" s="18"/>
      <c r="C91" s="65"/>
      <c r="D91" s="65"/>
      <c r="E91" s="65"/>
      <c r="F91" s="65"/>
      <c r="G91" s="65"/>
      <c r="H91" s="65"/>
      <c r="I91" s="59"/>
      <c r="J91" s="59"/>
      <c r="K91" s="59"/>
      <c r="L91" s="59"/>
      <c r="M91" s="59"/>
      <c r="N91" s="59"/>
      <c r="O91" s="59"/>
      <c r="P91" s="59"/>
      <c r="Q91" s="59"/>
    </row>
    <row r="93" spans="2:17" x14ac:dyDescent="0.25">
      <c r="B93" s="277" t="s">
        <v>157</v>
      </c>
      <c r="C93" s="277"/>
      <c r="D93" s="277"/>
      <c r="E93" s="277"/>
      <c r="F93" s="277"/>
      <c r="G93" s="277"/>
      <c r="H93" s="277"/>
      <c r="I93" s="277"/>
      <c r="J93" s="277"/>
      <c r="K93" s="277"/>
      <c r="L93" s="277"/>
      <c r="M93" s="277"/>
      <c r="N93" s="277"/>
      <c r="O93" s="277"/>
    </row>
    <row r="94" spans="2:17" x14ac:dyDescent="0.25">
      <c r="B94" s="14" t="s">
        <v>39</v>
      </c>
      <c r="C94" s="307" t="s">
        <v>158</v>
      </c>
      <c r="D94" s="307"/>
      <c r="E94" s="307"/>
      <c r="F94" s="307"/>
      <c r="G94" s="307"/>
      <c r="H94" s="307"/>
      <c r="I94" s="307"/>
      <c r="J94" s="307"/>
      <c r="K94" s="307"/>
      <c r="L94" s="307"/>
      <c r="M94" s="307"/>
      <c r="N94" s="307"/>
      <c r="O94" s="307"/>
      <c r="P94" s="307"/>
      <c r="Q94" s="307"/>
    </row>
    <row r="95" spans="2:17" x14ac:dyDescent="0.25">
      <c r="B95" s="63">
        <v>1</v>
      </c>
      <c r="C95" s="274">
        <v>2</v>
      </c>
      <c r="D95" s="274"/>
      <c r="E95" s="274"/>
      <c r="F95" s="274"/>
      <c r="G95" s="274"/>
      <c r="H95" s="274"/>
      <c r="I95" s="274"/>
      <c r="J95" s="274"/>
      <c r="K95" s="274"/>
      <c r="L95" s="274"/>
      <c r="M95" s="274"/>
      <c r="N95" s="274"/>
      <c r="O95" s="274"/>
      <c r="P95" s="274"/>
      <c r="Q95" s="274"/>
    </row>
    <row r="96" spans="2:17" x14ac:dyDescent="0.25">
      <c r="B96" s="22"/>
      <c r="C96" s="279" t="s">
        <v>159</v>
      </c>
      <c r="D96" s="279"/>
      <c r="E96" s="279"/>
      <c r="F96" s="279"/>
      <c r="G96" s="279"/>
      <c r="H96" s="279"/>
      <c r="I96" s="279"/>
      <c r="J96" s="279"/>
      <c r="K96" s="279"/>
      <c r="L96" s="279"/>
      <c r="M96" s="279"/>
      <c r="N96" s="279"/>
      <c r="O96" s="279"/>
      <c r="P96" s="279"/>
      <c r="Q96" s="279"/>
    </row>
  </sheetData>
  <mergeCells count="249">
    <mergeCell ref="D67:D68"/>
    <mergeCell ref="C67:C68"/>
    <mergeCell ref="B67:B68"/>
    <mergeCell ref="E67:Q68"/>
    <mergeCell ref="C94:Q94"/>
    <mergeCell ref="C95:Q95"/>
    <mergeCell ref="C96:Q96"/>
    <mergeCell ref="C88:E88"/>
    <mergeCell ref="F88:Q88"/>
    <mergeCell ref="C89:E89"/>
    <mergeCell ref="F89:Q90"/>
    <mergeCell ref="C90:E90"/>
    <mergeCell ref="B93:O93"/>
    <mergeCell ref="C83:E83"/>
    <mergeCell ref="F83:J83"/>
    <mergeCell ref="K83:Q83"/>
    <mergeCell ref="B86:Q86"/>
    <mergeCell ref="C87:E87"/>
    <mergeCell ref="F87:Q87"/>
    <mergeCell ref="B80:Q80"/>
    <mergeCell ref="C81:E81"/>
    <mergeCell ref="F81:J81"/>
    <mergeCell ref="K81:Q81"/>
    <mergeCell ref="C82:E82"/>
    <mergeCell ref="F82:J82"/>
    <mergeCell ref="K82:Q82"/>
    <mergeCell ref="C76:E76"/>
    <mergeCell ref="F76:J76"/>
    <mergeCell ref="K76:Q76"/>
    <mergeCell ref="C77:E77"/>
    <mergeCell ref="F77:J77"/>
    <mergeCell ref="K77:Q77"/>
    <mergeCell ref="B69:H69"/>
    <mergeCell ref="N69:Q69"/>
    <mergeCell ref="B70:Q70"/>
    <mergeCell ref="B74:Q74"/>
    <mergeCell ref="C75:E75"/>
    <mergeCell ref="F75:J75"/>
    <mergeCell ref="K75:Q75"/>
    <mergeCell ref="C71:Q71"/>
    <mergeCell ref="B61:B64"/>
    <mergeCell ref="C61:C64"/>
    <mergeCell ref="D61:D64"/>
    <mergeCell ref="E61:Q64"/>
    <mergeCell ref="D59:D60"/>
    <mergeCell ref="C59:C60"/>
    <mergeCell ref="B59:B60"/>
    <mergeCell ref="E59:Q60"/>
    <mergeCell ref="B65:B66"/>
    <mergeCell ref="C65:C66"/>
    <mergeCell ref="D65:D66"/>
    <mergeCell ref="E65:E66"/>
    <mergeCell ref="F65:F66"/>
    <mergeCell ref="M65:M66"/>
    <mergeCell ref="P65:P66"/>
    <mergeCell ref="Q65:Q66"/>
    <mergeCell ref="G65:G66"/>
    <mergeCell ref="H65:H66"/>
    <mergeCell ref="I65:I66"/>
    <mergeCell ref="J65:J66"/>
    <mergeCell ref="K65:K66"/>
    <mergeCell ref="L65:L66"/>
    <mergeCell ref="B56:B57"/>
    <mergeCell ref="C56:C57"/>
    <mergeCell ref="D56:D57"/>
    <mergeCell ref="E56:E57"/>
    <mergeCell ref="F56:F57"/>
    <mergeCell ref="M56:M57"/>
    <mergeCell ref="P56:P57"/>
    <mergeCell ref="Q56:Q57"/>
    <mergeCell ref="G56:G57"/>
    <mergeCell ref="H56:H57"/>
    <mergeCell ref="I56:I57"/>
    <mergeCell ref="J56:J57"/>
    <mergeCell ref="K56:K57"/>
    <mergeCell ref="L56:L57"/>
    <mergeCell ref="K52:K53"/>
    <mergeCell ref="L52:L53"/>
    <mergeCell ref="M52:M53"/>
    <mergeCell ref="P52:P53"/>
    <mergeCell ref="K54:K55"/>
    <mergeCell ref="L54:L55"/>
    <mergeCell ref="M54:M55"/>
    <mergeCell ref="P54:P55"/>
    <mergeCell ref="Q54:Q55"/>
    <mergeCell ref="B54:B55"/>
    <mergeCell ref="C54:C55"/>
    <mergeCell ref="D54:D55"/>
    <mergeCell ref="E54:E55"/>
    <mergeCell ref="F54:F55"/>
    <mergeCell ref="G54:G55"/>
    <mergeCell ref="H54:H55"/>
    <mergeCell ref="I54:I55"/>
    <mergeCell ref="J54:J55"/>
    <mergeCell ref="B50:B51"/>
    <mergeCell ref="C50:C51"/>
    <mergeCell ref="D50:D51"/>
    <mergeCell ref="E50:E51"/>
    <mergeCell ref="F50:F51"/>
    <mergeCell ref="M50:M51"/>
    <mergeCell ref="P50:P51"/>
    <mergeCell ref="Q50:Q51"/>
    <mergeCell ref="B52:B53"/>
    <mergeCell ref="C52:C53"/>
    <mergeCell ref="D52:D53"/>
    <mergeCell ref="E52:E53"/>
    <mergeCell ref="F52:F53"/>
    <mergeCell ref="G52:G53"/>
    <mergeCell ref="H52:H53"/>
    <mergeCell ref="G50:G51"/>
    <mergeCell ref="H50:H51"/>
    <mergeCell ref="I50:I51"/>
    <mergeCell ref="J50:J51"/>
    <mergeCell ref="K50:K51"/>
    <mergeCell ref="L50:L51"/>
    <mergeCell ref="Q52:Q53"/>
    <mergeCell ref="I52:I53"/>
    <mergeCell ref="J52:J53"/>
    <mergeCell ref="Q46:Q47"/>
    <mergeCell ref="B48:B49"/>
    <mergeCell ref="C48:C49"/>
    <mergeCell ref="D48:D49"/>
    <mergeCell ref="E48:E49"/>
    <mergeCell ref="F48:F49"/>
    <mergeCell ref="G48:G49"/>
    <mergeCell ref="H48:H49"/>
    <mergeCell ref="I48:I49"/>
    <mergeCell ref="J48:J49"/>
    <mergeCell ref="I46:I47"/>
    <mergeCell ref="J46:J47"/>
    <mergeCell ref="K46:K47"/>
    <mergeCell ref="L46:L47"/>
    <mergeCell ref="M46:M47"/>
    <mergeCell ref="P46:P47"/>
    <mergeCell ref="K48:K49"/>
    <mergeCell ref="L48:L49"/>
    <mergeCell ref="M48:M49"/>
    <mergeCell ref="P48:P49"/>
    <mergeCell ref="Q48:Q49"/>
    <mergeCell ref="B46:B47"/>
    <mergeCell ref="C46:C47"/>
    <mergeCell ref="D46:D47"/>
    <mergeCell ref="E46:E47"/>
    <mergeCell ref="F46:F47"/>
    <mergeCell ref="G46:G47"/>
    <mergeCell ref="H46:H47"/>
    <mergeCell ref="G44:G45"/>
    <mergeCell ref="H44:H45"/>
    <mergeCell ref="K41:K42"/>
    <mergeCell ref="L41:L42"/>
    <mergeCell ref="M41:M42"/>
    <mergeCell ref="P41:P42"/>
    <mergeCell ref="Q41:Q42"/>
    <mergeCell ref="B44:B45"/>
    <mergeCell ref="C44:C45"/>
    <mergeCell ref="D44:D45"/>
    <mergeCell ref="E44:E45"/>
    <mergeCell ref="F44:F45"/>
    <mergeCell ref="M44:M45"/>
    <mergeCell ref="P44:P45"/>
    <mergeCell ref="Q44:Q45"/>
    <mergeCell ref="I44:I45"/>
    <mergeCell ref="J44:J45"/>
    <mergeCell ref="K44:K45"/>
    <mergeCell ref="L44:L45"/>
    <mergeCell ref="B41:B42"/>
    <mergeCell ref="C41:C42"/>
    <mergeCell ref="D41:D42"/>
    <mergeCell ref="E41:E42"/>
    <mergeCell ref="F41:F42"/>
    <mergeCell ref="G41:G42"/>
    <mergeCell ref="H41:H42"/>
    <mergeCell ref="I41:I42"/>
    <mergeCell ref="J41:J42"/>
    <mergeCell ref="P37:P39"/>
    <mergeCell ref="Q37:Q39"/>
    <mergeCell ref="I38:I39"/>
    <mergeCell ref="J38:L38"/>
    <mergeCell ref="M38:M39"/>
    <mergeCell ref="N38:N39"/>
    <mergeCell ref="B32:M32"/>
    <mergeCell ref="N32:Q32"/>
    <mergeCell ref="B33:M33"/>
    <mergeCell ref="N33:Q33"/>
    <mergeCell ref="B36:Q36"/>
    <mergeCell ref="B37:B39"/>
    <mergeCell ref="C37:C39"/>
    <mergeCell ref="D37:D39"/>
    <mergeCell ref="E37:E39"/>
    <mergeCell ref="F37:F39"/>
    <mergeCell ref="O38:O39"/>
    <mergeCell ref="G37:G39"/>
    <mergeCell ref="H37:H39"/>
    <mergeCell ref="I37:M37"/>
    <mergeCell ref="N37:O37"/>
    <mergeCell ref="B29:M29"/>
    <mergeCell ref="N29:Q29"/>
    <mergeCell ref="B30:M30"/>
    <mergeCell ref="N30:Q30"/>
    <mergeCell ref="B31:M31"/>
    <mergeCell ref="N31:Q31"/>
    <mergeCell ref="B26:M26"/>
    <mergeCell ref="N26:Q26"/>
    <mergeCell ref="B27:M27"/>
    <mergeCell ref="N27:Q27"/>
    <mergeCell ref="B28:M28"/>
    <mergeCell ref="N28:Q28"/>
    <mergeCell ref="B23:M23"/>
    <mergeCell ref="N23:Q23"/>
    <mergeCell ref="B24:M24"/>
    <mergeCell ref="N24:Q24"/>
    <mergeCell ref="B25:M25"/>
    <mergeCell ref="N25:Q25"/>
    <mergeCell ref="B20:M20"/>
    <mergeCell ref="N20:Q20"/>
    <mergeCell ref="B21:M21"/>
    <mergeCell ref="N21:Q21"/>
    <mergeCell ref="B22:M22"/>
    <mergeCell ref="N22:Q22"/>
    <mergeCell ref="B17:M17"/>
    <mergeCell ref="N17:Q17"/>
    <mergeCell ref="B18:M18"/>
    <mergeCell ref="N18:Q18"/>
    <mergeCell ref="B19:M19"/>
    <mergeCell ref="N19:Q19"/>
    <mergeCell ref="C13:D13"/>
    <mergeCell ref="E13:J13"/>
    <mergeCell ref="K13:M13"/>
    <mergeCell ref="O13:Q13"/>
    <mergeCell ref="C11:D11"/>
    <mergeCell ref="E11:J11"/>
    <mergeCell ref="K11:M11"/>
    <mergeCell ref="O11:Q11"/>
    <mergeCell ref="C12:D12"/>
    <mergeCell ref="E12:J12"/>
    <mergeCell ref="K12:M12"/>
    <mergeCell ref="O12:Q12"/>
    <mergeCell ref="B16:Q16"/>
    <mergeCell ref="B2:Q2"/>
    <mergeCell ref="B3:Q3"/>
    <mergeCell ref="B5:Q5"/>
    <mergeCell ref="B6:Q6"/>
    <mergeCell ref="B8:Q8"/>
    <mergeCell ref="B9:B10"/>
    <mergeCell ref="C9:D10"/>
    <mergeCell ref="E9:J10"/>
    <mergeCell ref="K9:M10"/>
    <mergeCell ref="N9:Q9"/>
    <mergeCell ref="O10:Q10"/>
  </mergeCells>
  <pageMargins left="0.25" right="0.25" top="0.75" bottom="0.75" header="0.3" footer="0.3"/>
  <pageSetup paperSize="9" scale="61"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82D77-FE63-473F-B94F-AAD6D3F1607E}">
  <sheetPr>
    <tabColor rgb="FFFFC000"/>
    <pageSetUpPr fitToPage="1"/>
  </sheetPr>
  <dimension ref="B2:W99"/>
  <sheetViews>
    <sheetView zoomScaleNormal="100" workbookViewId="0">
      <selection activeCell="I60" sqref="I60:M61"/>
    </sheetView>
  </sheetViews>
  <sheetFormatPr defaultRowHeight="15" x14ac:dyDescent="0.25"/>
  <cols>
    <col min="1" max="1" width="3.7109375" customWidth="1"/>
    <col min="2" max="2" width="18.42578125" style="4" customWidth="1"/>
    <col min="3" max="3" width="9.5703125" style="1" customWidth="1"/>
    <col min="4" max="4" width="14.5703125" style="1" customWidth="1"/>
    <col min="5" max="5" width="29.42578125" style="1" customWidth="1"/>
    <col min="6" max="6" width="10.7109375" style="1" customWidth="1"/>
    <col min="7" max="7" width="10.28515625" style="1" customWidth="1"/>
    <col min="8" max="8" width="10.5703125" style="1" customWidth="1"/>
    <col min="9" max="9" width="11.28515625" style="8" customWidth="1"/>
    <col min="10" max="10" width="9.140625" style="8"/>
    <col min="11" max="11" width="11.5703125" style="8" customWidth="1"/>
    <col min="12" max="12" width="12.140625" style="8" customWidth="1"/>
    <col min="13" max="13" width="11" style="8" customWidth="1"/>
    <col min="14" max="14" width="46.85546875" style="1" customWidth="1"/>
    <col min="15" max="15" width="10.5703125" style="5" customWidth="1"/>
    <col min="16" max="16" width="13.5703125" style="1" customWidth="1"/>
    <col min="17" max="17" width="15.42578125" style="1" customWidth="1"/>
    <col min="18" max="18" width="16.28515625" customWidth="1"/>
    <col min="19" max="19" width="10.85546875" style="25" bestFit="1" customWidth="1"/>
    <col min="20" max="20" width="17.140625" customWidth="1"/>
    <col min="21" max="21" width="14.28515625" customWidth="1"/>
    <col min="22" max="22" width="15.57031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581</v>
      </c>
      <c r="C5" s="270"/>
      <c r="D5" s="270"/>
      <c r="E5" s="270"/>
      <c r="F5" s="270"/>
      <c r="G5" s="270"/>
      <c r="H5" s="270"/>
      <c r="I5" s="270"/>
      <c r="J5" s="270"/>
      <c r="K5" s="270"/>
      <c r="L5" s="270"/>
      <c r="M5" s="270"/>
      <c r="N5" s="270"/>
      <c r="O5" s="270"/>
      <c r="P5" s="270"/>
      <c r="Q5" s="270"/>
    </row>
    <row r="6" spans="2:19" x14ac:dyDescent="0.25">
      <c r="B6" s="270" t="s">
        <v>582</v>
      </c>
      <c r="C6" s="270"/>
      <c r="D6" s="270"/>
      <c r="E6" s="270"/>
      <c r="F6" s="270"/>
      <c r="G6" s="270"/>
      <c r="H6" s="270"/>
      <c r="I6" s="270"/>
      <c r="J6" s="270"/>
      <c r="K6" s="270"/>
      <c r="L6" s="270"/>
      <c r="M6" s="270"/>
      <c r="N6" s="270"/>
      <c r="O6" s="270"/>
      <c r="P6" s="270"/>
      <c r="Q6" s="270"/>
    </row>
    <row r="8" spans="2:19" ht="15" customHeight="1" x14ac:dyDescent="0.25">
      <c r="B8" s="277" t="s">
        <v>41</v>
      </c>
      <c r="C8" s="277"/>
      <c r="D8" s="277"/>
      <c r="E8" s="277"/>
      <c r="F8" s="277"/>
      <c r="G8" s="277"/>
      <c r="H8" s="277"/>
      <c r="I8" s="277"/>
      <c r="J8" s="277"/>
      <c r="K8" s="277"/>
      <c r="L8" s="277"/>
      <c r="M8" s="277"/>
      <c r="N8" s="277"/>
      <c r="O8" s="277"/>
      <c r="P8" s="277"/>
      <c r="Q8" s="277"/>
    </row>
    <row r="9" spans="2:19" ht="15" customHeight="1" x14ac:dyDescent="0.25">
      <c r="B9" s="271" t="s">
        <v>39</v>
      </c>
      <c r="C9" s="271" t="s">
        <v>55</v>
      </c>
      <c r="D9" s="271"/>
      <c r="E9" s="291" t="s">
        <v>40</v>
      </c>
      <c r="F9" s="291"/>
      <c r="G9" s="291"/>
      <c r="H9" s="291"/>
      <c r="I9" s="291"/>
      <c r="J9" s="291"/>
      <c r="K9" s="339" t="s">
        <v>451</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S11" s="48"/>
    </row>
    <row r="12" spans="2:19" x14ac:dyDescent="0.25">
      <c r="B12" s="62" t="s">
        <v>43</v>
      </c>
      <c r="C12" s="296" t="s">
        <v>626</v>
      </c>
      <c r="D12" s="297"/>
      <c r="E12" s="341" t="s">
        <v>627</v>
      </c>
      <c r="F12" s="341"/>
      <c r="G12" s="341"/>
      <c r="H12" s="341"/>
      <c r="I12" s="341"/>
      <c r="J12" s="341"/>
      <c r="K12" s="340">
        <v>0</v>
      </c>
      <c r="L12" s="340"/>
      <c r="M12" s="340"/>
      <c r="N12" s="12">
        <v>0</v>
      </c>
      <c r="O12" s="301">
        <f>O43</f>
        <v>502800</v>
      </c>
      <c r="P12" s="302"/>
      <c r="Q12" s="303"/>
    </row>
    <row r="13" spans="2:19" ht="32.25" customHeight="1" x14ac:dyDescent="0.25">
      <c r="B13" s="62" t="s">
        <v>45</v>
      </c>
      <c r="C13" s="296" t="s">
        <v>628</v>
      </c>
      <c r="D13" s="297"/>
      <c r="E13" s="313" t="s">
        <v>629</v>
      </c>
      <c r="F13" s="314"/>
      <c r="G13" s="314"/>
      <c r="H13" s="314"/>
      <c r="I13" s="314"/>
      <c r="J13" s="315"/>
      <c r="K13" s="298">
        <v>0</v>
      </c>
      <c r="L13" s="299"/>
      <c r="M13" s="300"/>
      <c r="N13" s="12">
        <v>0</v>
      </c>
      <c r="O13" s="512">
        <f>O44</f>
        <v>0.17</v>
      </c>
      <c r="P13" s="513"/>
      <c r="Q13" s="514"/>
    </row>
    <row r="14" spans="2:19" x14ac:dyDescent="0.25">
      <c r="B14" s="62" t="s">
        <v>47</v>
      </c>
      <c r="C14" s="296" t="s">
        <v>630</v>
      </c>
      <c r="D14" s="297"/>
      <c r="E14" s="313" t="s">
        <v>631</v>
      </c>
      <c r="F14" s="314"/>
      <c r="G14" s="314"/>
      <c r="H14" s="314"/>
      <c r="I14" s="314"/>
      <c r="J14" s="315"/>
      <c r="K14" s="298">
        <v>0</v>
      </c>
      <c r="L14" s="299"/>
      <c r="M14" s="300"/>
      <c r="N14" s="12">
        <v>0</v>
      </c>
      <c r="O14" s="489">
        <f>O60</f>
        <v>26.846000000000004</v>
      </c>
      <c r="P14" s="490"/>
      <c r="Q14" s="491"/>
    </row>
    <row r="17" spans="2:19" x14ac:dyDescent="0.25">
      <c r="B17" s="277" t="s">
        <v>38</v>
      </c>
      <c r="C17" s="277"/>
      <c r="D17" s="277"/>
      <c r="E17" s="277"/>
      <c r="F17" s="277"/>
      <c r="G17" s="277"/>
      <c r="H17" s="277"/>
      <c r="I17" s="277"/>
      <c r="J17" s="277"/>
      <c r="K17" s="277"/>
      <c r="L17" s="277"/>
      <c r="M17" s="277"/>
      <c r="N17" s="277"/>
      <c r="O17" s="277"/>
      <c r="P17" s="277"/>
      <c r="Q17" s="277"/>
    </row>
    <row r="18" spans="2:19" x14ac:dyDescent="0.25">
      <c r="B18" s="307" t="s">
        <v>56</v>
      </c>
      <c r="C18" s="307"/>
      <c r="D18" s="307"/>
      <c r="E18" s="307"/>
      <c r="F18" s="307"/>
      <c r="G18" s="307"/>
      <c r="H18" s="307"/>
      <c r="I18" s="307"/>
      <c r="J18" s="307"/>
      <c r="K18" s="307"/>
      <c r="L18" s="307"/>
      <c r="M18" s="307"/>
      <c r="N18" s="307" t="s">
        <v>27</v>
      </c>
      <c r="O18" s="307"/>
      <c r="P18" s="307"/>
      <c r="Q18" s="307"/>
    </row>
    <row r="19" spans="2:19" s="47" customFormat="1" ht="12" x14ac:dyDescent="0.2">
      <c r="B19" s="274">
        <v>1</v>
      </c>
      <c r="C19" s="274"/>
      <c r="D19" s="274"/>
      <c r="E19" s="274"/>
      <c r="F19" s="274"/>
      <c r="G19" s="274"/>
      <c r="H19" s="274"/>
      <c r="I19" s="274"/>
      <c r="J19" s="274"/>
      <c r="K19" s="274"/>
      <c r="L19" s="274"/>
      <c r="M19" s="274"/>
      <c r="N19" s="274">
        <v>2</v>
      </c>
      <c r="O19" s="274"/>
      <c r="P19" s="274"/>
      <c r="Q19" s="274"/>
      <c r="S19" s="48"/>
    </row>
    <row r="20" spans="2:19" x14ac:dyDescent="0.25">
      <c r="B20" s="275" t="s">
        <v>28</v>
      </c>
      <c r="C20" s="275"/>
      <c r="D20" s="275"/>
      <c r="E20" s="275"/>
      <c r="F20" s="275"/>
      <c r="G20" s="275"/>
      <c r="H20" s="275"/>
      <c r="I20" s="275"/>
      <c r="J20" s="275"/>
      <c r="K20" s="275"/>
      <c r="L20" s="275"/>
      <c r="M20" s="275"/>
      <c r="N20" s="276">
        <f>N21+N23+N26</f>
        <v>40868418.150000006</v>
      </c>
      <c r="O20" s="276"/>
      <c r="P20" s="276"/>
      <c r="Q20" s="276"/>
    </row>
    <row r="21" spans="2:19" x14ac:dyDescent="0.25">
      <c r="B21" s="275" t="s">
        <v>29</v>
      </c>
      <c r="C21" s="275"/>
      <c r="D21" s="275"/>
      <c r="E21" s="275"/>
      <c r="F21" s="275"/>
      <c r="G21" s="275"/>
      <c r="H21" s="275"/>
      <c r="I21" s="275"/>
      <c r="J21" s="275"/>
      <c r="K21" s="275"/>
      <c r="L21" s="275"/>
      <c r="M21" s="275"/>
      <c r="N21" s="290">
        <v>0</v>
      </c>
      <c r="O21" s="290"/>
      <c r="P21" s="290"/>
      <c r="Q21" s="290"/>
    </row>
    <row r="22" spans="2:19" x14ac:dyDescent="0.25">
      <c r="B22" s="308" t="s">
        <v>18</v>
      </c>
      <c r="C22" s="309"/>
      <c r="D22" s="309"/>
      <c r="E22" s="309"/>
      <c r="F22" s="309"/>
      <c r="G22" s="309"/>
      <c r="H22" s="309"/>
      <c r="I22" s="309"/>
      <c r="J22" s="309"/>
      <c r="K22" s="309"/>
      <c r="L22" s="309"/>
      <c r="M22" s="310"/>
      <c r="N22" s="283">
        <v>0</v>
      </c>
      <c r="O22" s="283"/>
      <c r="P22" s="283"/>
      <c r="Q22" s="283"/>
    </row>
    <row r="23" spans="2:19" x14ac:dyDescent="0.25">
      <c r="B23" s="275" t="s">
        <v>30</v>
      </c>
      <c r="C23" s="275"/>
      <c r="D23" s="275"/>
      <c r="E23" s="275"/>
      <c r="F23" s="275"/>
      <c r="G23" s="275"/>
      <c r="H23" s="275"/>
      <c r="I23" s="275"/>
      <c r="J23" s="275"/>
      <c r="K23" s="275"/>
      <c r="L23" s="275"/>
      <c r="M23" s="275"/>
      <c r="N23" s="290">
        <f>N24+N25</f>
        <v>0</v>
      </c>
      <c r="O23" s="290"/>
      <c r="P23" s="290"/>
      <c r="Q23" s="290"/>
    </row>
    <row r="24" spans="2:19" x14ac:dyDescent="0.25">
      <c r="B24" s="287" t="s">
        <v>53</v>
      </c>
      <c r="C24" s="287"/>
      <c r="D24" s="287"/>
      <c r="E24" s="287"/>
      <c r="F24" s="287"/>
      <c r="G24" s="287"/>
      <c r="H24" s="287"/>
      <c r="I24" s="287"/>
      <c r="J24" s="287"/>
      <c r="K24" s="287"/>
      <c r="L24" s="287"/>
      <c r="M24" s="287"/>
      <c r="N24" s="283">
        <f>K69</f>
        <v>0</v>
      </c>
      <c r="O24" s="283"/>
      <c r="P24" s="283"/>
      <c r="Q24" s="283"/>
      <c r="R24" s="69"/>
    </row>
    <row r="25" spans="2:19" x14ac:dyDescent="0.25">
      <c r="B25" s="280" t="s">
        <v>166</v>
      </c>
      <c r="C25" s="281"/>
      <c r="D25" s="281"/>
      <c r="E25" s="281"/>
      <c r="F25" s="281"/>
      <c r="G25" s="281"/>
      <c r="H25" s="281"/>
      <c r="I25" s="281"/>
      <c r="J25" s="281"/>
      <c r="K25" s="281"/>
      <c r="L25" s="281"/>
      <c r="M25" s="282"/>
      <c r="N25" s="283">
        <v>0</v>
      </c>
      <c r="O25" s="283"/>
      <c r="P25" s="283"/>
      <c r="Q25" s="283"/>
      <c r="R25" s="69"/>
    </row>
    <row r="26" spans="2:19" x14ac:dyDescent="0.25">
      <c r="B26" s="275" t="s">
        <v>31</v>
      </c>
      <c r="C26" s="275"/>
      <c r="D26" s="275"/>
      <c r="E26" s="275"/>
      <c r="F26" s="275"/>
      <c r="G26" s="275"/>
      <c r="H26" s="275"/>
      <c r="I26" s="275"/>
      <c r="J26" s="275"/>
      <c r="K26" s="275"/>
      <c r="L26" s="275"/>
      <c r="M26" s="275"/>
      <c r="N26" s="276">
        <f>N27</f>
        <v>40868418.150000006</v>
      </c>
      <c r="O26" s="276"/>
      <c r="P26" s="276"/>
      <c r="Q26" s="276"/>
    </row>
    <row r="27" spans="2:19" x14ac:dyDescent="0.25">
      <c r="B27" s="287" t="s">
        <v>54</v>
      </c>
      <c r="C27" s="287"/>
      <c r="D27" s="287"/>
      <c r="E27" s="287"/>
      <c r="F27" s="287"/>
      <c r="G27" s="287"/>
      <c r="H27" s="287"/>
      <c r="I27" s="287"/>
      <c r="J27" s="287"/>
      <c r="K27" s="287"/>
      <c r="L27" s="287"/>
      <c r="M27" s="287"/>
      <c r="N27" s="288">
        <f>L69</f>
        <v>40868418.150000006</v>
      </c>
      <c r="O27" s="288"/>
      <c r="P27" s="288"/>
      <c r="Q27" s="288"/>
    </row>
    <row r="28" spans="2:19" x14ac:dyDescent="0.25">
      <c r="B28" s="275" t="s">
        <v>32</v>
      </c>
      <c r="C28" s="275"/>
      <c r="D28" s="275"/>
      <c r="E28" s="275"/>
      <c r="F28" s="275"/>
      <c r="G28" s="275"/>
      <c r="H28" s="275"/>
      <c r="I28" s="275"/>
      <c r="J28" s="275"/>
      <c r="K28" s="275"/>
      <c r="L28" s="275"/>
      <c r="M28" s="275"/>
      <c r="N28" s="290">
        <v>0</v>
      </c>
      <c r="O28" s="290"/>
      <c r="P28" s="290"/>
      <c r="Q28" s="290"/>
    </row>
    <row r="29" spans="2:19" x14ac:dyDescent="0.25">
      <c r="B29" s="342" t="s">
        <v>18</v>
      </c>
      <c r="C29" s="342"/>
      <c r="D29" s="342"/>
      <c r="E29" s="342"/>
      <c r="F29" s="342"/>
      <c r="G29" s="342"/>
      <c r="H29" s="342"/>
      <c r="I29" s="342"/>
      <c r="J29" s="342"/>
      <c r="K29" s="342"/>
      <c r="L29" s="342"/>
      <c r="M29" s="342"/>
      <c r="N29" s="283">
        <v>0</v>
      </c>
      <c r="O29" s="283"/>
      <c r="P29" s="283"/>
      <c r="Q29" s="283"/>
    </row>
    <row r="30" spans="2:19" x14ac:dyDescent="0.25">
      <c r="B30" s="284" t="s">
        <v>33</v>
      </c>
      <c r="C30" s="285"/>
      <c r="D30" s="285"/>
      <c r="E30" s="285"/>
      <c r="F30" s="285"/>
      <c r="G30" s="285"/>
      <c r="H30" s="285"/>
      <c r="I30" s="285"/>
      <c r="J30" s="285"/>
      <c r="K30" s="285"/>
      <c r="L30" s="285"/>
      <c r="M30" s="286"/>
      <c r="N30" s="276">
        <f>N31+N32+N33</f>
        <v>4558334.09</v>
      </c>
      <c r="O30" s="276"/>
      <c r="P30" s="276"/>
      <c r="Q30" s="276"/>
    </row>
    <row r="31" spans="2:19" x14ac:dyDescent="0.25">
      <c r="B31" s="287" t="s">
        <v>34</v>
      </c>
      <c r="C31" s="287"/>
      <c r="D31" s="287"/>
      <c r="E31" s="287"/>
      <c r="F31" s="287"/>
      <c r="G31" s="287"/>
      <c r="H31" s="287"/>
      <c r="I31" s="287"/>
      <c r="J31" s="287"/>
      <c r="K31" s="287"/>
      <c r="L31" s="287"/>
      <c r="M31" s="287"/>
      <c r="N31" s="288">
        <f>M69</f>
        <v>4558334.09</v>
      </c>
      <c r="O31" s="288"/>
      <c r="P31" s="288"/>
      <c r="Q31" s="288"/>
    </row>
    <row r="32" spans="2:19" x14ac:dyDescent="0.25">
      <c r="B32" s="287" t="s">
        <v>35</v>
      </c>
      <c r="C32" s="287"/>
      <c r="D32" s="287"/>
      <c r="E32" s="287"/>
      <c r="F32" s="287"/>
      <c r="G32" s="287"/>
      <c r="H32" s="287"/>
      <c r="I32" s="287"/>
      <c r="J32" s="287"/>
      <c r="K32" s="287"/>
      <c r="L32" s="287"/>
      <c r="M32" s="287"/>
      <c r="N32" s="283">
        <v>0</v>
      </c>
      <c r="O32" s="283"/>
      <c r="P32" s="283"/>
      <c r="Q32" s="283"/>
    </row>
    <row r="33" spans="2:22" x14ac:dyDescent="0.25">
      <c r="B33" s="287" t="s">
        <v>36</v>
      </c>
      <c r="C33" s="287"/>
      <c r="D33" s="287"/>
      <c r="E33" s="287"/>
      <c r="F33" s="287"/>
      <c r="G33" s="287"/>
      <c r="H33" s="287"/>
      <c r="I33" s="287"/>
      <c r="J33" s="287"/>
      <c r="K33" s="287"/>
      <c r="L33" s="287"/>
      <c r="M33" s="287"/>
      <c r="N33" s="283">
        <v>0</v>
      </c>
      <c r="O33" s="283"/>
      <c r="P33" s="283"/>
      <c r="Q33" s="283"/>
    </row>
    <row r="34" spans="2:22" x14ac:dyDescent="0.25">
      <c r="B34" s="275" t="s">
        <v>37</v>
      </c>
      <c r="C34" s="275"/>
      <c r="D34" s="275"/>
      <c r="E34" s="275"/>
      <c r="F34" s="275"/>
      <c r="G34" s="275"/>
      <c r="H34" s="275"/>
      <c r="I34" s="275"/>
      <c r="J34" s="275"/>
      <c r="K34" s="275"/>
      <c r="L34" s="275"/>
      <c r="M34" s="275"/>
      <c r="N34" s="276">
        <f>N20+N30</f>
        <v>45426752.24000001</v>
      </c>
      <c r="O34" s="276"/>
      <c r="P34" s="276"/>
      <c r="Q34" s="276"/>
    </row>
    <row r="35" spans="2:22" x14ac:dyDescent="0.25">
      <c r="B35" s="13"/>
      <c r="C35" s="13"/>
      <c r="D35" s="13"/>
      <c r="E35" s="13"/>
      <c r="F35" s="13"/>
      <c r="G35" s="13"/>
      <c r="H35" s="13"/>
      <c r="I35" s="13"/>
      <c r="J35" s="13"/>
      <c r="K35" s="13"/>
      <c r="L35" s="13"/>
      <c r="M35" s="13"/>
      <c r="N35" s="102"/>
      <c r="O35" s="102"/>
      <c r="P35" s="102"/>
      <c r="Q35" s="102"/>
    </row>
    <row r="37" spans="2:22" x14ac:dyDescent="0.25">
      <c r="B37" s="277" t="s">
        <v>25</v>
      </c>
      <c r="C37" s="277"/>
      <c r="D37" s="277"/>
      <c r="E37" s="277"/>
      <c r="F37" s="277"/>
      <c r="G37" s="277"/>
      <c r="H37" s="277"/>
      <c r="I37" s="277"/>
      <c r="J37" s="277"/>
      <c r="K37" s="277"/>
      <c r="L37" s="277"/>
      <c r="M37" s="277"/>
      <c r="N37" s="277"/>
      <c r="O37" s="277"/>
      <c r="P37" s="277"/>
      <c r="Q37" s="277"/>
    </row>
    <row r="38" spans="2:22" ht="15" customHeight="1" x14ac:dyDescent="0.25">
      <c r="B38" s="338" t="s">
        <v>57</v>
      </c>
      <c r="C38" s="338" t="s">
        <v>58</v>
      </c>
      <c r="D38" s="338" t="s">
        <v>0</v>
      </c>
      <c r="E38" s="338" t="s">
        <v>1</v>
      </c>
      <c r="F38" s="338" t="s">
        <v>59</v>
      </c>
      <c r="G38" s="338" t="s">
        <v>277</v>
      </c>
      <c r="H38" s="392" t="s">
        <v>2</v>
      </c>
      <c r="I38" s="337" t="s">
        <v>3</v>
      </c>
      <c r="J38" s="337"/>
      <c r="K38" s="337"/>
      <c r="L38" s="337"/>
      <c r="M38" s="337"/>
      <c r="N38" s="338" t="s">
        <v>60</v>
      </c>
      <c r="O38" s="338"/>
      <c r="P38" s="338" t="s">
        <v>4</v>
      </c>
      <c r="Q38" s="338" t="s">
        <v>5</v>
      </c>
    </row>
    <row r="39" spans="2:22" ht="30" customHeight="1" x14ac:dyDescent="0.25">
      <c r="B39" s="338"/>
      <c r="C39" s="338"/>
      <c r="D39" s="338"/>
      <c r="E39" s="338"/>
      <c r="F39" s="338"/>
      <c r="G39" s="338"/>
      <c r="H39" s="392"/>
      <c r="I39" s="337" t="s">
        <v>6</v>
      </c>
      <c r="J39" s="337" t="s">
        <v>7</v>
      </c>
      <c r="K39" s="337"/>
      <c r="L39" s="337"/>
      <c r="M39" s="337" t="s">
        <v>8</v>
      </c>
      <c r="N39" s="338" t="s">
        <v>294</v>
      </c>
      <c r="O39" s="338" t="s">
        <v>241</v>
      </c>
      <c r="P39" s="338"/>
      <c r="Q39" s="338"/>
    </row>
    <row r="40" spans="2:22" ht="73.5" x14ac:dyDescent="0.25">
      <c r="B40" s="338"/>
      <c r="C40" s="338"/>
      <c r="D40" s="338"/>
      <c r="E40" s="338"/>
      <c r="F40" s="338"/>
      <c r="G40" s="338"/>
      <c r="H40" s="392"/>
      <c r="I40" s="337"/>
      <c r="J40" s="10" t="s">
        <v>9</v>
      </c>
      <c r="K40" s="10" t="s">
        <v>10</v>
      </c>
      <c r="L40" s="10" t="s">
        <v>11</v>
      </c>
      <c r="M40" s="337"/>
      <c r="N40" s="338"/>
      <c r="O40" s="338"/>
      <c r="P40" s="338"/>
      <c r="Q40" s="338"/>
    </row>
    <row r="41" spans="2:22" s="47" customFormat="1" ht="12" x14ac:dyDescent="0.2">
      <c r="B41" s="70">
        <v>1</v>
      </c>
      <c r="C41" s="70">
        <v>2</v>
      </c>
      <c r="D41" s="70">
        <v>3</v>
      </c>
      <c r="E41" s="70">
        <v>4</v>
      </c>
      <c r="F41" s="70">
        <v>5</v>
      </c>
      <c r="G41" s="70">
        <v>6</v>
      </c>
      <c r="H41" s="70">
        <v>7</v>
      </c>
      <c r="I41" s="71">
        <v>8</v>
      </c>
      <c r="J41" s="57">
        <v>9</v>
      </c>
      <c r="K41" s="57">
        <v>10</v>
      </c>
      <c r="L41" s="57">
        <v>11</v>
      </c>
      <c r="M41" s="57">
        <v>12</v>
      </c>
      <c r="N41" s="70">
        <v>13</v>
      </c>
      <c r="O41" s="70">
        <v>14</v>
      </c>
      <c r="P41" s="70">
        <v>15</v>
      </c>
      <c r="Q41" s="70">
        <v>16</v>
      </c>
      <c r="S41" s="48"/>
    </row>
    <row r="42" spans="2:22" x14ac:dyDescent="0.25">
      <c r="B42" s="328" t="s">
        <v>583</v>
      </c>
      <c r="C42" s="331" t="s">
        <v>13</v>
      </c>
      <c r="D42" s="331" t="s">
        <v>171</v>
      </c>
      <c r="E42" s="331" t="s">
        <v>464</v>
      </c>
      <c r="F42" s="331" t="s">
        <v>14</v>
      </c>
      <c r="G42" s="331" t="s">
        <v>643</v>
      </c>
      <c r="H42" s="331" t="s">
        <v>15</v>
      </c>
      <c r="I42" s="334">
        <f>SUM(J42:M43)</f>
        <v>21736530</v>
      </c>
      <c r="J42" s="334">
        <f>SUM(J47:J59)</f>
        <v>0</v>
      </c>
      <c r="K42" s="334">
        <f>SUM(K47:K59)</f>
        <v>0</v>
      </c>
      <c r="L42" s="410">
        <f>SUM(L47:L59)</f>
        <v>18570063.98</v>
      </c>
      <c r="M42" s="410">
        <f>SUM(M47:M59)</f>
        <v>3166466.02</v>
      </c>
      <c r="N42" s="44" t="s">
        <v>466</v>
      </c>
      <c r="O42" s="41">
        <f>O47+O49+O51+O53+O55+O57</f>
        <v>6</v>
      </c>
      <c r="P42" s="331" t="s">
        <v>307</v>
      </c>
      <c r="Q42" s="331" t="s">
        <v>526</v>
      </c>
    </row>
    <row r="43" spans="2:22" ht="21" x14ac:dyDescent="0.25">
      <c r="B43" s="329"/>
      <c r="C43" s="332"/>
      <c r="D43" s="332"/>
      <c r="E43" s="332"/>
      <c r="F43" s="332"/>
      <c r="G43" s="332"/>
      <c r="H43" s="332"/>
      <c r="I43" s="335"/>
      <c r="J43" s="335"/>
      <c r="K43" s="335"/>
      <c r="L43" s="495"/>
      <c r="M43" s="495"/>
      <c r="N43" s="44" t="s">
        <v>486</v>
      </c>
      <c r="O43" s="41">
        <f>O48+O50+O52+O54+O56</f>
        <v>502800</v>
      </c>
      <c r="P43" s="332"/>
      <c r="Q43" s="332"/>
    </row>
    <row r="44" spans="2:22" ht="31.5" x14ac:dyDescent="0.25">
      <c r="B44" s="329"/>
      <c r="C44" s="332"/>
      <c r="D44" s="332"/>
      <c r="E44" s="332"/>
      <c r="F44" s="332"/>
      <c r="G44" s="332"/>
      <c r="H44" s="332"/>
      <c r="I44" s="335"/>
      <c r="J44" s="335"/>
      <c r="K44" s="335"/>
      <c r="L44" s="495"/>
      <c r="M44" s="495"/>
      <c r="N44" s="44" t="s">
        <v>584</v>
      </c>
      <c r="O44" s="119">
        <f>O58</f>
        <v>0.17</v>
      </c>
      <c r="P44" s="332"/>
      <c r="Q44" s="332"/>
    </row>
    <row r="45" spans="2:22" ht="21" x14ac:dyDescent="0.25">
      <c r="B45" s="330"/>
      <c r="C45" s="333"/>
      <c r="D45" s="333"/>
      <c r="E45" s="333"/>
      <c r="F45" s="333"/>
      <c r="G45" s="333"/>
      <c r="H45" s="333"/>
      <c r="I45" s="336"/>
      <c r="J45" s="336"/>
      <c r="K45" s="336"/>
      <c r="L45" s="515"/>
      <c r="M45" s="515"/>
      <c r="N45" s="44" t="s">
        <v>585</v>
      </c>
      <c r="O45" s="41">
        <f>O59</f>
        <v>9100</v>
      </c>
      <c r="P45" s="333"/>
      <c r="Q45" s="333"/>
    </row>
    <row r="46" spans="2:22" ht="22.5" x14ac:dyDescent="0.25">
      <c r="B46" s="42" t="s">
        <v>16</v>
      </c>
      <c r="C46" s="43"/>
      <c r="D46" s="43"/>
      <c r="E46" s="43"/>
      <c r="F46" s="43"/>
      <c r="G46" s="43"/>
      <c r="H46" s="43"/>
      <c r="I46" s="58"/>
      <c r="J46" s="58"/>
      <c r="K46" s="60"/>
      <c r="L46" s="60"/>
      <c r="M46" s="58"/>
      <c r="N46" s="131"/>
      <c r="O46" s="72"/>
      <c r="P46" s="73"/>
      <c r="Q46" s="43"/>
      <c r="R46" s="103"/>
      <c r="S46" s="103"/>
      <c r="T46" s="103"/>
      <c r="U46" s="103"/>
      <c r="V46" s="103"/>
    </row>
    <row r="47" spans="2:22" ht="15" customHeight="1" x14ac:dyDescent="0.25">
      <c r="B47" s="324" t="s">
        <v>586</v>
      </c>
      <c r="C47" s="325"/>
      <c r="D47" s="319" t="s">
        <v>22</v>
      </c>
      <c r="E47" s="319" t="s">
        <v>638</v>
      </c>
      <c r="F47" s="325"/>
      <c r="G47" s="319" t="s">
        <v>643</v>
      </c>
      <c r="H47" s="325"/>
      <c r="I47" s="320">
        <f>SUM(J47:M48)</f>
        <v>3000588</v>
      </c>
      <c r="J47" s="320">
        <v>0</v>
      </c>
      <c r="K47" s="320">
        <v>0</v>
      </c>
      <c r="L47" s="352">
        <v>2550499.7999999998</v>
      </c>
      <c r="M47" s="511">
        <v>450088.2</v>
      </c>
      <c r="N47" s="40" t="s">
        <v>466</v>
      </c>
      <c r="O47" s="132">
        <v>1</v>
      </c>
      <c r="P47" s="319" t="s">
        <v>308</v>
      </c>
      <c r="Q47" s="319" t="s">
        <v>587</v>
      </c>
      <c r="R47" s="199"/>
    </row>
    <row r="48" spans="2:22" ht="39" customHeight="1" x14ac:dyDescent="0.25">
      <c r="B48" s="324"/>
      <c r="C48" s="325"/>
      <c r="D48" s="319"/>
      <c r="E48" s="319"/>
      <c r="F48" s="325"/>
      <c r="G48" s="319"/>
      <c r="H48" s="325"/>
      <c r="I48" s="320"/>
      <c r="J48" s="320"/>
      <c r="K48" s="320"/>
      <c r="L48" s="354"/>
      <c r="M48" s="511"/>
      <c r="N48" s="40" t="s">
        <v>486</v>
      </c>
      <c r="O48" s="132">
        <v>154224</v>
      </c>
      <c r="P48" s="319"/>
      <c r="Q48" s="319"/>
      <c r="R48" s="199"/>
    </row>
    <row r="49" spans="2:23" ht="64.5" customHeight="1" x14ac:dyDescent="0.25">
      <c r="B49" s="324" t="s">
        <v>588</v>
      </c>
      <c r="C49" s="325"/>
      <c r="D49" s="319" t="s">
        <v>22</v>
      </c>
      <c r="E49" s="324" t="s">
        <v>589</v>
      </c>
      <c r="F49" s="325"/>
      <c r="G49" s="319" t="s">
        <v>643</v>
      </c>
      <c r="H49" s="325"/>
      <c r="I49" s="320">
        <f>SUM(J49:M50)</f>
        <v>12305242</v>
      </c>
      <c r="J49" s="320">
        <v>0</v>
      </c>
      <c r="K49" s="320">
        <v>0</v>
      </c>
      <c r="L49" s="352">
        <v>10459455.699999999</v>
      </c>
      <c r="M49" s="320">
        <v>1845786.3</v>
      </c>
      <c r="N49" s="40" t="s">
        <v>466</v>
      </c>
      <c r="O49" s="85">
        <v>1</v>
      </c>
      <c r="P49" s="319" t="s">
        <v>307</v>
      </c>
      <c r="Q49" s="319" t="s">
        <v>457</v>
      </c>
      <c r="R49" s="199"/>
    </row>
    <row r="50" spans="2:23" ht="73.5" customHeight="1" x14ac:dyDescent="0.25">
      <c r="B50" s="324"/>
      <c r="C50" s="325"/>
      <c r="D50" s="319"/>
      <c r="E50" s="324"/>
      <c r="F50" s="325"/>
      <c r="G50" s="319"/>
      <c r="H50" s="325"/>
      <c r="I50" s="320"/>
      <c r="J50" s="320"/>
      <c r="K50" s="320"/>
      <c r="L50" s="354"/>
      <c r="M50" s="320"/>
      <c r="N50" s="40" t="s">
        <v>486</v>
      </c>
      <c r="O50" s="85">
        <v>286944</v>
      </c>
      <c r="P50" s="319"/>
      <c r="Q50" s="319"/>
    </row>
    <row r="51" spans="2:23" x14ac:dyDescent="0.25">
      <c r="B51" s="324" t="s">
        <v>590</v>
      </c>
      <c r="C51" s="325"/>
      <c r="D51" s="319" t="s">
        <v>22</v>
      </c>
      <c r="E51" s="319" t="s">
        <v>641</v>
      </c>
      <c r="F51" s="325"/>
      <c r="G51" s="319" t="s">
        <v>643</v>
      </c>
      <c r="H51" s="325"/>
      <c r="I51" s="320">
        <f>SUM(J51:M52)</f>
        <v>1000000</v>
      </c>
      <c r="J51" s="320">
        <v>0</v>
      </c>
      <c r="K51" s="320">
        <v>0</v>
      </c>
      <c r="L51" s="352">
        <v>850000</v>
      </c>
      <c r="M51" s="320">
        <v>150000</v>
      </c>
      <c r="N51" s="40" t="s">
        <v>466</v>
      </c>
      <c r="O51" s="85">
        <v>1</v>
      </c>
      <c r="P51" s="319" t="s">
        <v>21</v>
      </c>
      <c r="Q51" s="319" t="s">
        <v>457</v>
      </c>
    </row>
    <row r="52" spans="2:23" ht="45" customHeight="1" x14ac:dyDescent="0.25">
      <c r="B52" s="324"/>
      <c r="C52" s="325"/>
      <c r="D52" s="319"/>
      <c r="E52" s="319"/>
      <c r="F52" s="325"/>
      <c r="G52" s="319"/>
      <c r="H52" s="325"/>
      <c r="I52" s="320"/>
      <c r="J52" s="320"/>
      <c r="K52" s="320"/>
      <c r="L52" s="354"/>
      <c r="M52" s="320"/>
      <c r="N52" s="40" t="s">
        <v>486</v>
      </c>
      <c r="O52" s="85">
        <v>37632</v>
      </c>
      <c r="P52" s="319"/>
      <c r="Q52" s="319"/>
      <c r="U52" s="25"/>
    </row>
    <row r="53" spans="2:23" x14ac:dyDescent="0.25">
      <c r="B53" s="324" t="s">
        <v>591</v>
      </c>
      <c r="C53" s="325"/>
      <c r="D53" s="319" t="s">
        <v>22</v>
      </c>
      <c r="E53" s="319" t="s">
        <v>592</v>
      </c>
      <c r="F53" s="325"/>
      <c r="G53" s="319" t="s">
        <v>643</v>
      </c>
      <c r="H53" s="325"/>
      <c r="I53" s="320">
        <f>SUM(J53:M54)</f>
        <v>2488200</v>
      </c>
      <c r="J53" s="320">
        <v>0</v>
      </c>
      <c r="K53" s="320">
        <v>0</v>
      </c>
      <c r="L53" s="352">
        <v>2114970</v>
      </c>
      <c r="M53" s="320">
        <v>373230</v>
      </c>
      <c r="N53" s="40" t="s">
        <v>466</v>
      </c>
      <c r="O53" s="85">
        <v>1</v>
      </c>
      <c r="P53" s="319" t="s">
        <v>19</v>
      </c>
      <c r="Q53" s="319" t="s">
        <v>526</v>
      </c>
      <c r="R53" s="123"/>
    </row>
    <row r="54" spans="2:23" ht="47.25" customHeight="1" x14ac:dyDescent="0.25">
      <c r="B54" s="324"/>
      <c r="C54" s="325"/>
      <c r="D54" s="319"/>
      <c r="E54" s="319"/>
      <c r="F54" s="325"/>
      <c r="G54" s="319"/>
      <c r="H54" s="325"/>
      <c r="I54" s="320"/>
      <c r="J54" s="320"/>
      <c r="K54" s="320"/>
      <c r="L54" s="354"/>
      <c r="M54" s="320"/>
      <c r="N54" s="40" t="s">
        <v>486</v>
      </c>
      <c r="O54" s="85">
        <v>12000</v>
      </c>
      <c r="P54" s="319"/>
      <c r="Q54" s="319"/>
      <c r="R54" s="123"/>
      <c r="U54" s="25"/>
    </row>
    <row r="55" spans="2:23" ht="31.5" customHeight="1" x14ac:dyDescent="0.25">
      <c r="B55" s="324" t="s">
        <v>593</v>
      </c>
      <c r="C55" s="325"/>
      <c r="D55" s="319" t="s">
        <v>22</v>
      </c>
      <c r="E55" s="319" t="s">
        <v>592</v>
      </c>
      <c r="F55" s="325"/>
      <c r="G55" s="319" t="s">
        <v>643</v>
      </c>
      <c r="H55" s="325"/>
      <c r="I55" s="320">
        <f>SUM(J55:M56)</f>
        <v>1926000</v>
      </c>
      <c r="J55" s="320">
        <v>0</v>
      </c>
      <c r="K55" s="320">
        <v>0</v>
      </c>
      <c r="L55" s="352">
        <v>1637100</v>
      </c>
      <c r="M55" s="320">
        <v>288900</v>
      </c>
      <c r="N55" s="40" t="s">
        <v>466</v>
      </c>
      <c r="O55" s="85">
        <v>1</v>
      </c>
      <c r="P55" s="319" t="s">
        <v>19</v>
      </c>
      <c r="Q55" s="319" t="s">
        <v>526</v>
      </c>
      <c r="R55" s="123"/>
      <c r="T55" s="18"/>
      <c r="W55" s="28"/>
    </row>
    <row r="56" spans="2:23" ht="29.25" customHeight="1" x14ac:dyDescent="0.25">
      <c r="B56" s="324"/>
      <c r="C56" s="325"/>
      <c r="D56" s="319"/>
      <c r="E56" s="319"/>
      <c r="F56" s="325"/>
      <c r="G56" s="319"/>
      <c r="H56" s="325"/>
      <c r="I56" s="320"/>
      <c r="J56" s="320"/>
      <c r="K56" s="320"/>
      <c r="L56" s="354"/>
      <c r="M56" s="320"/>
      <c r="N56" s="40" t="s">
        <v>486</v>
      </c>
      <c r="O56" s="85">
        <v>12000</v>
      </c>
      <c r="P56" s="319"/>
      <c r="Q56" s="319"/>
      <c r="R56" s="123"/>
      <c r="U56" s="29"/>
      <c r="V56" s="29"/>
      <c r="W56" s="30"/>
    </row>
    <row r="57" spans="2:23" x14ac:dyDescent="0.25">
      <c r="B57" s="324" t="s">
        <v>594</v>
      </c>
      <c r="C57" s="325"/>
      <c r="D57" s="319" t="s">
        <v>22</v>
      </c>
      <c r="E57" s="323" t="s">
        <v>18</v>
      </c>
      <c r="F57" s="325"/>
      <c r="G57" s="349" t="s">
        <v>643</v>
      </c>
      <c r="H57" s="325"/>
      <c r="I57" s="320">
        <f>SUM(J57:M59)</f>
        <v>1016500</v>
      </c>
      <c r="J57" s="320">
        <v>0</v>
      </c>
      <c r="K57" s="320">
        <v>0</v>
      </c>
      <c r="L57" s="390">
        <v>958038.48</v>
      </c>
      <c r="M57" s="359">
        <v>58461.52</v>
      </c>
      <c r="N57" s="40" t="s">
        <v>458</v>
      </c>
      <c r="O57" s="85">
        <v>1</v>
      </c>
      <c r="P57" s="319" t="s">
        <v>19</v>
      </c>
      <c r="Q57" s="319" t="s">
        <v>526</v>
      </c>
      <c r="R57" s="123"/>
    </row>
    <row r="58" spans="2:23" ht="22.5" x14ac:dyDescent="0.25">
      <c r="B58" s="324"/>
      <c r="C58" s="325"/>
      <c r="D58" s="319"/>
      <c r="E58" s="323"/>
      <c r="F58" s="325"/>
      <c r="G58" s="350"/>
      <c r="H58" s="325"/>
      <c r="I58" s="320"/>
      <c r="J58" s="320"/>
      <c r="K58" s="320"/>
      <c r="L58" s="516"/>
      <c r="M58" s="359"/>
      <c r="N58" s="40" t="s">
        <v>584</v>
      </c>
      <c r="O58" s="121">
        <v>0.17</v>
      </c>
      <c r="P58" s="319"/>
      <c r="Q58" s="319"/>
      <c r="R58" s="123"/>
    </row>
    <row r="59" spans="2:23" ht="25.5" customHeight="1" x14ac:dyDescent="0.25">
      <c r="B59" s="324"/>
      <c r="C59" s="325"/>
      <c r="D59" s="319"/>
      <c r="E59" s="323"/>
      <c r="F59" s="325"/>
      <c r="G59" s="351"/>
      <c r="H59" s="325"/>
      <c r="I59" s="320"/>
      <c r="J59" s="320"/>
      <c r="K59" s="320"/>
      <c r="L59" s="391"/>
      <c r="M59" s="359"/>
      <c r="N59" s="40" t="s">
        <v>585</v>
      </c>
      <c r="O59" s="85">
        <v>9100</v>
      </c>
      <c r="P59" s="319"/>
      <c r="Q59" s="319"/>
      <c r="R59" s="123"/>
    </row>
    <row r="60" spans="2:23" ht="21" customHeight="1" x14ac:dyDescent="0.25">
      <c r="B60" s="328" t="s">
        <v>595</v>
      </c>
      <c r="C60" s="331" t="s">
        <v>13</v>
      </c>
      <c r="D60" s="331" t="s">
        <v>171</v>
      </c>
      <c r="E60" s="331" t="s">
        <v>18</v>
      </c>
      <c r="F60" s="331" t="s">
        <v>14</v>
      </c>
      <c r="G60" s="331" t="s">
        <v>643</v>
      </c>
      <c r="H60" s="331" t="s">
        <v>15</v>
      </c>
      <c r="I60" s="410">
        <f>SUM(J60:M60)</f>
        <v>23690222.240000002</v>
      </c>
      <c r="J60" s="334">
        <f>SUM(J63:J68)</f>
        <v>0</v>
      </c>
      <c r="K60" s="334">
        <f>SUM(K63:K68)</f>
        <v>0</v>
      </c>
      <c r="L60" s="410">
        <f>SUM(L63:L68)</f>
        <v>22298354.170000002</v>
      </c>
      <c r="M60" s="410">
        <f>SUM(M63:M68)</f>
        <v>1391868.0699999998</v>
      </c>
      <c r="N60" s="44" t="s">
        <v>596</v>
      </c>
      <c r="O60" s="216">
        <f>O63+O65+O67</f>
        <v>26.846000000000004</v>
      </c>
      <c r="P60" s="517" t="s">
        <v>308</v>
      </c>
      <c r="Q60" s="331" t="s">
        <v>526</v>
      </c>
      <c r="R60" s="123"/>
    </row>
    <row r="61" spans="2:23" ht="39" customHeight="1" x14ac:dyDescent="0.25">
      <c r="B61" s="329"/>
      <c r="C61" s="332"/>
      <c r="D61" s="332"/>
      <c r="E61" s="332"/>
      <c r="F61" s="332"/>
      <c r="G61" s="332"/>
      <c r="H61" s="332"/>
      <c r="I61" s="495"/>
      <c r="J61" s="335"/>
      <c r="K61" s="335"/>
      <c r="L61" s="495"/>
      <c r="M61" s="495"/>
      <c r="N61" s="44" t="s">
        <v>458</v>
      </c>
      <c r="O61" s="41">
        <f>O64+O66+O68</f>
        <v>2</v>
      </c>
      <c r="P61" s="518"/>
      <c r="Q61" s="332"/>
      <c r="R61" s="123"/>
    </row>
    <row r="62" spans="2:23" ht="22.5" x14ac:dyDescent="0.25">
      <c r="B62" s="42" t="s">
        <v>304</v>
      </c>
      <c r="C62" s="43"/>
      <c r="D62" s="43"/>
      <c r="E62" s="43"/>
      <c r="F62" s="43"/>
      <c r="G62" s="43"/>
      <c r="H62" s="43"/>
      <c r="I62" s="58"/>
      <c r="J62" s="58"/>
      <c r="K62" s="60"/>
      <c r="L62" s="60"/>
      <c r="M62" s="58"/>
      <c r="N62" s="131"/>
      <c r="O62" s="72"/>
      <c r="P62" s="73"/>
      <c r="Q62" s="43"/>
      <c r="R62" s="123"/>
    </row>
    <row r="63" spans="2:23" ht="27.75" customHeight="1" x14ac:dyDescent="0.25">
      <c r="B63" s="324" t="s">
        <v>597</v>
      </c>
      <c r="C63" s="325"/>
      <c r="D63" s="319" t="s">
        <v>22</v>
      </c>
      <c r="E63" s="319" t="s">
        <v>18</v>
      </c>
      <c r="F63" s="325"/>
      <c r="G63" s="319" t="s">
        <v>643</v>
      </c>
      <c r="H63" s="325"/>
      <c r="I63" s="320">
        <f>SUM(J63:M64)</f>
        <v>642000</v>
      </c>
      <c r="J63" s="320">
        <v>0</v>
      </c>
      <c r="K63" s="320">
        <v>0</v>
      </c>
      <c r="L63" s="320">
        <v>545700</v>
      </c>
      <c r="M63" s="511">
        <v>96300</v>
      </c>
      <c r="N63" s="40" t="s">
        <v>596</v>
      </c>
      <c r="O63" s="162">
        <v>5.3959999999999999</v>
      </c>
      <c r="P63" s="319" t="s">
        <v>252</v>
      </c>
      <c r="Q63" s="319" t="s">
        <v>526</v>
      </c>
      <c r="R63" s="123"/>
    </row>
    <row r="64" spans="2:23" ht="28.5" customHeight="1" x14ac:dyDescent="0.25">
      <c r="B64" s="324"/>
      <c r="C64" s="325"/>
      <c r="D64" s="319"/>
      <c r="E64" s="319"/>
      <c r="F64" s="325"/>
      <c r="G64" s="319"/>
      <c r="H64" s="325"/>
      <c r="I64" s="320"/>
      <c r="J64" s="320"/>
      <c r="K64" s="320"/>
      <c r="L64" s="320"/>
      <c r="M64" s="511"/>
      <c r="N64" s="40" t="s">
        <v>458</v>
      </c>
      <c r="O64" s="132">
        <v>1</v>
      </c>
      <c r="P64" s="319"/>
      <c r="Q64" s="319"/>
      <c r="R64" s="123"/>
    </row>
    <row r="65" spans="2:19" ht="27" customHeight="1" x14ac:dyDescent="0.25">
      <c r="B65" s="343" t="s">
        <v>598</v>
      </c>
      <c r="C65" s="346"/>
      <c r="D65" s="349" t="s">
        <v>22</v>
      </c>
      <c r="E65" s="349" t="s">
        <v>18</v>
      </c>
      <c r="F65" s="346"/>
      <c r="G65" s="349" t="s">
        <v>643</v>
      </c>
      <c r="H65" s="346"/>
      <c r="I65" s="390">
        <f>SUM(J65:M66)</f>
        <v>21616652.789999999</v>
      </c>
      <c r="J65" s="352">
        <v>0</v>
      </c>
      <c r="K65" s="352">
        <v>0</v>
      </c>
      <c r="L65" s="390">
        <v>20535820.140000001</v>
      </c>
      <c r="M65" s="390">
        <v>1080832.6499999999</v>
      </c>
      <c r="N65" s="40" t="s">
        <v>596</v>
      </c>
      <c r="O65" s="210">
        <v>20.85</v>
      </c>
      <c r="P65" s="465" t="s">
        <v>308</v>
      </c>
      <c r="Q65" s="349" t="s">
        <v>526</v>
      </c>
      <c r="R65" s="123"/>
    </row>
    <row r="66" spans="2:19" ht="37.9" customHeight="1" x14ac:dyDescent="0.25">
      <c r="B66" s="344"/>
      <c r="C66" s="347"/>
      <c r="D66" s="350"/>
      <c r="E66" s="350"/>
      <c r="F66" s="347"/>
      <c r="G66" s="350"/>
      <c r="H66" s="347"/>
      <c r="I66" s="516"/>
      <c r="J66" s="353"/>
      <c r="K66" s="353"/>
      <c r="L66" s="516"/>
      <c r="M66" s="516"/>
      <c r="N66" s="40" t="s">
        <v>458</v>
      </c>
      <c r="O66" s="85">
        <v>1</v>
      </c>
      <c r="P66" s="466"/>
      <c r="Q66" s="350"/>
      <c r="R66" s="123"/>
    </row>
    <row r="67" spans="2:19" ht="28.5" customHeight="1" x14ac:dyDescent="0.25">
      <c r="B67" s="343" t="s">
        <v>599</v>
      </c>
      <c r="C67" s="346"/>
      <c r="D67" s="349" t="s">
        <v>22</v>
      </c>
      <c r="E67" s="349" t="s">
        <v>18</v>
      </c>
      <c r="F67" s="346"/>
      <c r="G67" s="349" t="s">
        <v>643</v>
      </c>
      <c r="H67" s="346"/>
      <c r="I67" s="390">
        <f>SUM(J67:M68)</f>
        <v>1431569.45</v>
      </c>
      <c r="J67" s="352">
        <v>0</v>
      </c>
      <c r="K67" s="352">
        <v>0</v>
      </c>
      <c r="L67" s="390">
        <v>1216834.03</v>
      </c>
      <c r="M67" s="390">
        <v>214735.42</v>
      </c>
      <c r="N67" s="40" t="s">
        <v>596</v>
      </c>
      <c r="O67" s="121">
        <v>0.6</v>
      </c>
      <c r="P67" s="319" t="s">
        <v>460</v>
      </c>
      <c r="Q67" s="319" t="s">
        <v>526</v>
      </c>
      <c r="R67" s="123"/>
    </row>
    <row r="68" spans="2:19" x14ac:dyDescent="0.25">
      <c r="B68" s="344"/>
      <c r="C68" s="347"/>
      <c r="D68" s="350"/>
      <c r="E68" s="350"/>
      <c r="F68" s="347"/>
      <c r="G68" s="350"/>
      <c r="H68" s="347"/>
      <c r="I68" s="516"/>
      <c r="J68" s="353"/>
      <c r="K68" s="353"/>
      <c r="L68" s="516"/>
      <c r="M68" s="516"/>
      <c r="N68" s="40" t="s">
        <v>635</v>
      </c>
      <c r="O68" s="85">
        <v>0</v>
      </c>
      <c r="P68" s="319"/>
      <c r="Q68" s="319"/>
      <c r="R68" s="123"/>
    </row>
    <row r="69" spans="2:19" x14ac:dyDescent="0.25">
      <c r="B69" s="444" t="s">
        <v>12</v>
      </c>
      <c r="C69" s="444"/>
      <c r="D69" s="444"/>
      <c r="E69" s="444"/>
      <c r="F69" s="444"/>
      <c r="G69" s="444"/>
      <c r="H69" s="444"/>
      <c r="I69" s="212">
        <f>I60+I42</f>
        <v>45426752.240000002</v>
      </c>
      <c r="J69" s="146">
        <f>J60+J42</f>
        <v>0</v>
      </c>
      <c r="K69" s="146">
        <f>K60+K42</f>
        <v>0</v>
      </c>
      <c r="L69" s="212">
        <f>L60+L42</f>
        <v>40868418.150000006</v>
      </c>
      <c r="M69" s="212">
        <f>M60+M42</f>
        <v>4558334.09</v>
      </c>
      <c r="N69" s="322"/>
      <c r="O69" s="322"/>
      <c r="P69" s="322"/>
      <c r="Q69" s="322"/>
    </row>
    <row r="70" spans="2:19" s="148" customFormat="1" ht="11.25" x14ac:dyDescent="0.2">
      <c r="B70" s="519" t="s">
        <v>600</v>
      </c>
      <c r="C70" s="519"/>
      <c r="D70" s="519"/>
      <c r="E70" s="519"/>
      <c r="F70" s="519"/>
      <c r="G70" s="519"/>
      <c r="H70" s="519"/>
      <c r="I70" s="519"/>
      <c r="J70" s="519"/>
      <c r="K70" s="519"/>
      <c r="L70" s="519"/>
      <c r="M70" s="519"/>
      <c r="N70" s="519"/>
      <c r="O70" s="519"/>
      <c r="P70" s="519"/>
      <c r="Q70" s="519"/>
      <c r="S70" s="149"/>
    </row>
    <row r="71" spans="2:19" s="148" customFormat="1" ht="11.25" x14ac:dyDescent="0.2">
      <c r="B71" s="520" t="s">
        <v>634</v>
      </c>
      <c r="C71" s="520"/>
      <c r="D71" s="520"/>
      <c r="E71" s="520"/>
      <c r="F71" s="520"/>
      <c r="G71" s="520"/>
      <c r="H71" s="520"/>
      <c r="I71" s="520"/>
      <c r="J71" s="520"/>
      <c r="K71" s="520"/>
      <c r="L71" s="520"/>
      <c r="M71" s="520"/>
      <c r="N71" s="520"/>
      <c r="O71" s="520"/>
      <c r="P71" s="520"/>
      <c r="Q71" s="520"/>
      <c r="S71" s="149"/>
    </row>
    <row r="72" spans="2:19" s="148" customFormat="1" ht="24" customHeight="1" x14ac:dyDescent="0.2">
      <c r="B72" s="520" t="s">
        <v>636</v>
      </c>
      <c r="C72" s="520"/>
      <c r="D72" s="520"/>
      <c r="E72" s="520"/>
      <c r="F72" s="520"/>
      <c r="G72" s="520"/>
      <c r="H72" s="520"/>
      <c r="I72" s="520"/>
      <c r="J72" s="520"/>
      <c r="K72" s="520"/>
      <c r="L72" s="520"/>
      <c r="M72" s="520"/>
      <c r="N72" s="520"/>
      <c r="O72" s="520"/>
      <c r="P72" s="520"/>
      <c r="Q72" s="520"/>
      <c r="S72" s="149"/>
    </row>
    <row r="73" spans="2:19" s="148" customFormat="1" ht="48.75" customHeight="1" x14ac:dyDescent="0.2">
      <c r="B73" s="188" t="s">
        <v>680</v>
      </c>
      <c r="C73" s="364" t="s">
        <v>679</v>
      </c>
      <c r="D73" s="364"/>
      <c r="E73" s="364"/>
      <c r="F73" s="364"/>
      <c r="G73" s="364"/>
      <c r="H73" s="364"/>
      <c r="I73" s="364"/>
      <c r="J73" s="364"/>
      <c r="K73" s="364"/>
      <c r="L73" s="364"/>
      <c r="M73" s="364"/>
      <c r="N73" s="364"/>
      <c r="O73" s="364"/>
      <c r="P73" s="364"/>
      <c r="Q73" s="364"/>
      <c r="S73" s="149"/>
    </row>
    <row r="74" spans="2:19" s="148" customFormat="1" ht="24" customHeight="1" x14ac:dyDescent="0.2">
      <c r="B74" s="188" t="s">
        <v>681</v>
      </c>
      <c r="C74" s="364" t="s">
        <v>682</v>
      </c>
      <c r="D74" s="364"/>
      <c r="E74" s="364"/>
      <c r="F74" s="364"/>
      <c r="G74" s="364"/>
      <c r="H74" s="364"/>
      <c r="I74" s="364"/>
      <c r="J74" s="364"/>
      <c r="K74" s="364"/>
      <c r="L74" s="364"/>
      <c r="M74" s="364"/>
      <c r="N74" s="364"/>
      <c r="O74" s="364"/>
      <c r="P74" s="364"/>
      <c r="Q74" s="364"/>
      <c r="S74" s="149"/>
    </row>
    <row r="75" spans="2:19" x14ac:dyDescent="0.25">
      <c r="D75"/>
    </row>
    <row r="76" spans="2:19" x14ac:dyDescent="0.25">
      <c r="B76" s="150"/>
      <c r="C76" s="151"/>
      <c r="D76" s="152"/>
      <c r="E76" s="152"/>
      <c r="F76" s="151"/>
      <c r="G76" s="152"/>
      <c r="H76" s="151"/>
      <c r="I76" s="153"/>
      <c r="J76" s="153"/>
      <c r="K76" s="153"/>
      <c r="L76" s="153"/>
      <c r="M76" s="153"/>
      <c r="N76" s="154"/>
      <c r="O76" s="155"/>
      <c r="P76" s="152"/>
      <c r="Q76" s="152"/>
    </row>
    <row r="77" spans="2:19" x14ac:dyDescent="0.25">
      <c r="B77" s="277" t="s">
        <v>147</v>
      </c>
      <c r="C77" s="277"/>
      <c r="D77" s="277"/>
      <c r="E77" s="277"/>
      <c r="F77" s="277"/>
      <c r="G77" s="277"/>
      <c r="H77" s="277"/>
      <c r="I77" s="277"/>
      <c r="J77" s="277"/>
      <c r="K77" s="277"/>
      <c r="L77" s="277"/>
      <c r="M77" s="277"/>
      <c r="N77" s="277"/>
      <c r="O77" s="277"/>
      <c r="P77" s="277"/>
      <c r="Q77" s="277"/>
    </row>
    <row r="78" spans="2:19" x14ac:dyDescent="0.25">
      <c r="B78" s="11" t="s">
        <v>39</v>
      </c>
      <c r="C78" s="372" t="s">
        <v>148</v>
      </c>
      <c r="D78" s="373"/>
      <c r="E78" s="374"/>
      <c r="F78" s="372" t="s">
        <v>149</v>
      </c>
      <c r="G78" s="373"/>
      <c r="H78" s="373"/>
      <c r="I78" s="373"/>
      <c r="J78" s="374"/>
      <c r="K78" s="372" t="s">
        <v>150</v>
      </c>
      <c r="L78" s="373"/>
      <c r="M78" s="373"/>
      <c r="N78" s="373"/>
      <c r="O78" s="373"/>
      <c r="P78" s="373"/>
      <c r="Q78" s="374"/>
    </row>
    <row r="79" spans="2:19" x14ac:dyDescent="0.25">
      <c r="B79" s="56">
        <v>1</v>
      </c>
      <c r="C79" s="274">
        <v>2</v>
      </c>
      <c r="D79" s="274"/>
      <c r="E79" s="274"/>
      <c r="F79" s="375">
        <v>3</v>
      </c>
      <c r="G79" s="376"/>
      <c r="H79" s="376"/>
      <c r="I79" s="376"/>
      <c r="J79" s="377"/>
      <c r="K79" s="274">
        <v>4</v>
      </c>
      <c r="L79" s="274"/>
      <c r="M79" s="274"/>
      <c r="N79" s="274"/>
      <c r="O79" s="274"/>
      <c r="P79" s="274"/>
      <c r="Q79" s="274"/>
    </row>
    <row r="80" spans="2:19" x14ac:dyDescent="0.25">
      <c r="B80" s="22"/>
      <c r="C80" s="378" t="s">
        <v>159</v>
      </c>
      <c r="D80" s="379"/>
      <c r="E80" s="380"/>
      <c r="F80" s="381"/>
      <c r="G80" s="382"/>
      <c r="H80" s="382"/>
      <c r="I80" s="382"/>
      <c r="J80" s="383"/>
      <c r="K80" s="363"/>
      <c r="L80" s="363"/>
      <c r="M80" s="363"/>
      <c r="N80" s="363"/>
      <c r="O80" s="363"/>
      <c r="P80" s="363"/>
      <c r="Q80" s="363"/>
    </row>
    <row r="83" spans="2:17" x14ac:dyDescent="0.25">
      <c r="B83" s="277" t="s">
        <v>151</v>
      </c>
      <c r="C83" s="277"/>
      <c r="D83" s="277"/>
      <c r="E83" s="277"/>
      <c r="F83" s="277"/>
      <c r="G83" s="277"/>
      <c r="H83" s="277"/>
      <c r="I83" s="277"/>
      <c r="J83" s="277"/>
      <c r="K83" s="277"/>
      <c r="L83" s="277"/>
      <c r="M83" s="277"/>
      <c r="N83" s="277"/>
      <c r="O83" s="277"/>
      <c r="P83" s="277"/>
      <c r="Q83" s="277"/>
    </row>
    <row r="84" spans="2:17" x14ac:dyDescent="0.25">
      <c r="B84" s="11" t="s">
        <v>39</v>
      </c>
      <c r="C84" s="291" t="s">
        <v>152</v>
      </c>
      <c r="D84" s="291"/>
      <c r="E84" s="291"/>
      <c r="F84" s="291" t="s">
        <v>149</v>
      </c>
      <c r="G84" s="291"/>
      <c r="H84" s="291"/>
      <c r="I84" s="291"/>
      <c r="J84" s="291"/>
      <c r="K84" s="291" t="s">
        <v>153</v>
      </c>
      <c r="L84" s="291"/>
      <c r="M84" s="291"/>
      <c r="N84" s="291"/>
      <c r="O84" s="291"/>
      <c r="P84" s="291"/>
      <c r="Q84" s="291"/>
    </row>
    <row r="85" spans="2:17" x14ac:dyDescent="0.25">
      <c r="B85" s="56">
        <v>1</v>
      </c>
      <c r="C85" s="274">
        <v>2</v>
      </c>
      <c r="D85" s="274"/>
      <c r="E85" s="274"/>
      <c r="F85" s="274">
        <v>3</v>
      </c>
      <c r="G85" s="274"/>
      <c r="H85" s="274"/>
      <c r="I85" s="274"/>
      <c r="J85" s="274"/>
      <c r="K85" s="274">
        <v>4</v>
      </c>
      <c r="L85" s="274"/>
      <c r="M85" s="274"/>
      <c r="N85" s="274"/>
      <c r="O85" s="274"/>
      <c r="P85" s="274"/>
      <c r="Q85" s="274"/>
    </row>
    <row r="86" spans="2:17" x14ac:dyDescent="0.25">
      <c r="B86" s="22"/>
      <c r="C86" s="279" t="s">
        <v>159</v>
      </c>
      <c r="D86" s="279"/>
      <c r="E86" s="279"/>
      <c r="F86" s="362"/>
      <c r="G86" s="362"/>
      <c r="H86" s="362"/>
      <c r="I86" s="362"/>
      <c r="J86" s="362"/>
      <c r="K86" s="363"/>
      <c r="L86" s="363"/>
      <c r="M86" s="363"/>
      <c r="N86" s="363"/>
      <c r="O86" s="363"/>
      <c r="P86" s="363"/>
      <c r="Q86" s="363"/>
    </row>
    <row r="89" spans="2:17" x14ac:dyDescent="0.25">
      <c r="B89" s="277" t="s">
        <v>154</v>
      </c>
      <c r="C89" s="277"/>
      <c r="D89" s="277"/>
      <c r="E89" s="277"/>
      <c r="F89" s="277"/>
      <c r="G89" s="277"/>
      <c r="H89" s="277"/>
      <c r="I89" s="277"/>
      <c r="J89" s="277"/>
      <c r="K89" s="277"/>
      <c r="L89" s="277"/>
      <c r="M89" s="277"/>
      <c r="N89" s="277"/>
      <c r="O89" s="277"/>
      <c r="P89" s="277"/>
      <c r="Q89" s="277"/>
    </row>
    <row r="90" spans="2:17" x14ac:dyDescent="0.25">
      <c r="B90" s="11" t="s">
        <v>39</v>
      </c>
      <c r="C90" s="271" t="s">
        <v>155</v>
      </c>
      <c r="D90" s="271"/>
      <c r="E90" s="271"/>
      <c r="F90" s="365" t="s">
        <v>156</v>
      </c>
      <c r="G90" s="366"/>
      <c r="H90" s="366"/>
      <c r="I90" s="366"/>
      <c r="J90" s="366"/>
      <c r="K90" s="366"/>
      <c r="L90" s="366"/>
      <c r="M90" s="366"/>
      <c r="N90" s="366"/>
      <c r="O90" s="366"/>
      <c r="P90" s="366"/>
      <c r="Q90" s="367"/>
    </row>
    <row r="91" spans="2:17" x14ac:dyDescent="0.25">
      <c r="B91" s="63">
        <v>1</v>
      </c>
      <c r="C91" s="360">
        <v>2</v>
      </c>
      <c r="D91" s="360"/>
      <c r="E91" s="360"/>
      <c r="F91" s="368">
        <v>3</v>
      </c>
      <c r="G91" s="369"/>
      <c r="H91" s="369"/>
      <c r="I91" s="369"/>
      <c r="J91" s="369"/>
      <c r="K91" s="369"/>
      <c r="L91" s="369"/>
      <c r="M91" s="369"/>
      <c r="N91" s="369"/>
      <c r="O91" s="369"/>
      <c r="P91" s="369"/>
      <c r="Q91" s="370"/>
    </row>
    <row r="92" spans="2:17" ht="107.25" customHeight="1" x14ac:dyDescent="0.25">
      <c r="B92" s="12" t="s">
        <v>69</v>
      </c>
      <c r="C92" s="361" t="s">
        <v>601</v>
      </c>
      <c r="D92" s="361"/>
      <c r="E92" s="361"/>
      <c r="F92" s="371" t="s">
        <v>602</v>
      </c>
      <c r="G92" s="371"/>
      <c r="H92" s="371"/>
      <c r="I92" s="371"/>
      <c r="J92" s="371"/>
      <c r="K92" s="371"/>
      <c r="L92" s="371"/>
      <c r="M92" s="371"/>
      <c r="N92" s="371"/>
      <c r="O92" s="371"/>
      <c r="P92" s="371"/>
      <c r="Q92" s="371"/>
    </row>
    <row r="93" spans="2:17" ht="76.5" customHeight="1" x14ac:dyDescent="0.25">
      <c r="B93" s="12" t="s">
        <v>45</v>
      </c>
      <c r="C93" s="361" t="s">
        <v>603</v>
      </c>
      <c r="D93" s="361"/>
      <c r="E93" s="361"/>
      <c r="F93" s="499" t="s">
        <v>604</v>
      </c>
      <c r="G93" s="500"/>
      <c r="H93" s="500"/>
      <c r="I93" s="500"/>
      <c r="J93" s="500"/>
      <c r="K93" s="500"/>
      <c r="L93" s="500"/>
      <c r="M93" s="500"/>
      <c r="N93" s="500"/>
      <c r="O93" s="500"/>
      <c r="P93" s="500"/>
      <c r="Q93" s="501"/>
    </row>
    <row r="94" spans="2:17" x14ac:dyDescent="0.25">
      <c r="B94" s="18"/>
      <c r="C94" s="65"/>
      <c r="D94" s="65"/>
      <c r="E94" s="65"/>
      <c r="F94" s="65"/>
      <c r="G94" s="65"/>
      <c r="H94" s="65"/>
      <c r="I94" s="59"/>
      <c r="J94" s="59"/>
      <c r="K94" s="59"/>
      <c r="L94" s="59"/>
      <c r="M94" s="59"/>
      <c r="N94" s="59"/>
      <c r="O94" s="59"/>
      <c r="P94" s="59"/>
      <c r="Q94" s="59"/>
    </row>
    <row r="96" spans="2:17" x14ac:dyDescent="0.25">
      <c r="B96" s="277" t="s">
        <v>157</v>
      </c>
      <c r="C96" s="277"/>
      <c r="D96" s="277"/>
      <c r="E96" s="277"/>
      <c r="F96" s="277"/>
      <c r="G96" s="277"/>
      <c r="H96" s="277"/>
      <c r="I96" s="277"/>
      <c r="J96" s="277"/>
      <c r="K96" s="277"/>
      <c r="L96" s="277"/>
      <c r="M96" s="277"/>
      <c r="N96" s="277"/>
      <c r="O96" s="277"/>
    </row>
    <row r="97" spans="2:17" x14ac:dyDescent="0.25">
      <c r="B97" s="14" t="s">
        <v>39</v>
      </c>
      <c r="C97" s="307" t="s">
        <v>158</v>
      </c>
      <c r="D97" s="307"/>
      <c r="E97" s="307"/>
      <c r="F97" s="307"/>
      <c r="G97" s="307"/>
      <c r="H97" s="307"/>
      <c r="I97" s="307"/>
      <c r="J97" s="307"/>
      <c r="K97" s="307"/>
      <c r="L97" s="307"/>
      <c r="M97" s="307"/>
      <c r="N97" s="307"/>
      <c r="O97" s="307"/>
      <c r="P97" s="307"/>
      <c r="Q97" s="307"/>
    </row>
    <row r="98" spans="2:17" x14ac:dyDescent="0.25">
      <c r="B98" s="63">
        <v>1</v>
      </c>
      <c r="C98" s="274">
        <v>2</v>
      </c>
      <c r="D98" s="274"/>
      <c r="E98" s="274"/>
      <c r="F98" s="274"/>
      <c r="G98" s="274"/>
      <c r="H98" s="274"/>
      <c r="I98" s="274"/>
      <c r="J98" s="274"/>
      <c r="K98" s="274"/>
      <c r="L98" s="274"/>
      <c r="M98" s="274"/>
      <c r="N98" s="274"/>
      <c r="O98" s="274"/>
      <c r="P98" s="274"/>
      <c r="Q98" s="274"/>
    </row>
    <row r="99" spans="2:17" x14ac:dyDescent="0.25">
      <c r="B99" s="22"/>
      <c r="C99" s="279" t="s">
        <v>159</v>
      </c>
      <c r="D99" s="279"/>
      <c r="E99" s="279"/>
      <c r="F99" s="279"/>
      <c r="G99" s="279"/>
      <c r="H99" s="279"/>
      <c r="I99" s="279"/>
      <c r="J99" s="279"/>
      <c r="K99" s="279"/>
      <c r="L99" s="279"/>
      <c r="M99" s="279"/>
      <c r="N99" s="279"/>
      <c r="O99" s="279"/>
      <c r="P99" s="279"/>
      <c r="Q99" s="279"/>
    </row>
  </sheetData>
  <mergeCells count="273">
    <mergeCell ref="C74:Q74"/>
    <mergeCell ref="C73:Q73"/>
    <mergeCell ref="C98:Q98"/>
    <mergeCell ref="C99:Q99"/>
    <mergeCell ref="B89:Q89"/>
    <mergeCell ref="C90:E90"/>
    <mergeCell ref="F90:Q90"/>
    <mergeCell ref="C91:E91"/>
    <mergeCell ref="F91:Q91"/>
    <mergeCell ref="C92:E92"/>
    <mergeCell ref="F92:Q92"/>
    <mergeCell ref="F67:F68"/>
    <mergeCell ref="B77:Q77"/>
    <mergeCell ref="C78:E78"/>
    <mergeCell ref="F78:J78"/>
    <mergeCell ref="K78:Q78"/>
    <mergeCell ref="C93:E93"/>
    <mergeCell ref="F93:Q93"/>
    <mergeCell ref="B96:O96"/>
    <mergeCell ref="C97:Q97"/>
    <mergeCell ref="C85:E85"/>
    <mergeCell ref="F85:J85"/>
    <mergeCell ref="K85:Q85"/>
    <mergeCell ref="C86:E86"/>
    <mergeCell ref="F86:J86"/>
    <mergeCell ref="K86:Q86"/>
    <mergeCell ref="C80:E80"/>
    <mergeCell ref="F80:J80"/>
    <mergeCell ref="K80:Q80"/>
    <mergeCell ref="B83:Q83"/>
    <mergeCell ref="C84:E84"/>
    <mergeCell ref="F84:J84"/>
    <mergeCell ref="K84:Q84"/>
    <mergeCell ref="B72:Q72"/>
    <mergeCell ref="B71:Q71"/>
    <mergeCell ref="K65:K66"/>
    <mergeCell ref="L65:L66"/>
    <mergeCell ref="M65:M66"/>
    <mergeCell ref="P65:P66"/>
    <mergeCell ref="Q65:Q66"/>
    <mergeCell ref="C79:E79"/>
    <mergeCell ref="F79:J79"/>
    <mergeCell ref="K79:Q79"/>
    <mergeCell ref="M67:M68"/>
    <mergeCell ref="P67:P68"/>
    <mergeCell ref="Q67:Q68"/>
    <mergeCell ref="B69:H69"/>
    <mergeCell ref="N69:Q69"/>
    <mergeCell ref="B70:Q70"/>
    <mergeCell ref="G67:G68"/>
    <mergeCell ref="H67:H68"/>
    <mergeCell ref="I67:I68"/>
    <mergeCell ref="J67:J68"/>
    <mergeCell ref="K67:K68"/>
    <mergeCell ref="L67:L68"/>
    <mergeCell ref="B67:B68"/>
    <mergeCell ref="C67:C68"/>
    <mergeCell ref="D67:D68"/>
    <mergeCell ref="E67:E68"/>
    <mergeCell ref="B65:B66"/>
    <mergeCell ref="C65:C66"/>
    <mergeCell ref="D65:D66"/>
    <mergeCell ref="E65:E66"/>
    <mergeCell ref="F65:F66"/>
    <mergeCell ref="G65:G66"/>
    <mergeCell ref="H65:H66"/>
    <mergeCell ref="I65:I66"/>
    <mergeCell ref="J65:J66"/>
    <mergeCell ref="B60:B61"/>
    <mergeCell ref="C60:C61"/>
    <mergeCell ref="D60:D61"/>
    <mergeCell ref="E60:E61"/>
    <mergeCell ref="F60:F61"/>
    <mergeCell ref="M60:M61"/>
    <mergeCell ref="P60:P61"/>
    <mergeCell ref="Q60:Q61"/>
    <mergeCell ref="B63:B64"/>
    <mergeCell ref="C63:C64"/>
    <mergeCell ref="D63:D64"/>
    <mergeCell ref="E63:E64"/>
    <mergeCell ref="F63:F64"/>
    <mergeCell ref="G63:G64"/>
    <mergeCell ref="H63:H64"/>
    <mergeCell ref="G60:G61"/>
    <mergeCell ref="H60:H61"/>
    <mergeCell ref="I60:I61"/>
    <mergeCell ref="J60:J61"/>
    <mergeCell ref="K60:K61"/>
    <mergeCell ref="L60:L61"/>
    <mergeCell ref="Q63:Q64"/>
    <mergeCell ref="I63:I64"/>
    <mergeCell ref="J63:J64"/>
    <mergeCell ref="K55:K56"/>
    <mergeCell ref="L55:L56"/>
    <mergeCell ref="M55:M56"/>
    <mergeCell ref="P55:P56"/>
    <mergeCell ref="K57:K59"/>
    <mergeCell ref="L57:L59"/>
    <mergeCell ref="M57:M59"/>
    <mergeCell ref="P57:P59"/>
    <mergeCell ref="K63:K64"/>
    <mergeCell ref="L63:L64"/>
    <mergeCell ref="M63:M64"/>
    <mergeCell ref="P63:P64"/>
    <mergeCell ref="Q57:Q59"/>
    <mergeCell ref="B57:B59"/>
    <mergeCell ref="C57:C59"/>
    <mergeCell ref="D57:D59"/>
    <mergeCell ref="E57:E59"/>
    <mergeCell ref="F57:F59"/>
    <mergeCell ref="G57:G59"/>
    <mergeCell ref="H57:H59"/>
    <mergeCell ref="I57:I59"/>
    <mergeCell ref="J57:J59"/>
    <mergeCell ref="B53:B54"/>
    <mergeCell ref="C53:C54"/>
    <mergeCell ref="D53:D54"/>
    <mergeCell ref="E53:E54"/>
    <mergeCell ref="F53:F54"/>
    <mergeCell ref="M53:M54"/>
    <mergeCell ref="P53:P54"/>
    <mergeCell ref="Q53:Q54"/>
    <mergeCell ref="B55:B56"/>
    <mergeCell ref="C55:C56"/>
    <mergeCell ref="D55:D56"/>
    <mergeCell ref="E55:E56"/>
    <mergeCell ref="F55:F56"/>
    <mergeCell ref="G55:G56"/>
    <mergeCell ref="H55:H56"/>
    <mergeCell ref="G53:G54"/>
    <mergeCell ref="H53:H54"/>
    <mergeCell ref="I53:I54"/>
    <mergeCell ref="J53:J54"/>
    <mergeCell ref="K53:K54"/>
    <mergeCell ref="L53:L54"/>
    <mergeCell ref="Q55:Q56"/>
    <mergeCell ref="I55:I56"/>
    <mergeCell ref="J55:J56"/>
    <mergeCell ref="Q49:Q50"/>
    <mergeCell ref="B51:B52"/>
    <mergeCell ref="C51:C52"/>
    <mergeCell ref="D51:D52"/>
    <mergeCell ref="E51:E52"/>
    <mergeCell ref="F51:F52"/>
    <mergeCell ref="G51:G52"/>
    <mergeCell ref="H51:H52"/>
    <mergeCell ref="I51:I52"/>
    <mergeCell ref="J51:J52"/>
    <mergeCell ref="I49:I50"/>
    <mergeCell ref="J49:J50"/>
    <mergeCell ref="K49:K50"/>
    <mergeCell ref="L49:L50"/>
    <mergeCell ref="M49:M50"/>
    <mergeCell ref="P49:P50"/>
    <mergeCell ref="K51:K52"/>
    <mergeCell ref="L51:L52"/>
    <mergeCell ref="M51:M52"/>
    <mergeCell ref="P51:P52"/>
    <mergeCell ref="Q51:Q52"/>
    <mergeCell ref="B49:B50"/>
    <mergeCell ref="C49:C50"/>
    <mergeCell ref="D49:D50"/>
    <mergeCell ref="E49:E50"/>
    <mergeCell ref="F49:F50"/>
    <mergeCell ref="G49:G50"/>
    <mergeCell ref="H49:H50"/>
    <mergeCell ref="G47:G48"/>
    <mergeCell ref="H47:H48"/>
    <mergeCell ref="K42:K45"/>
    <mergeCell ref="L42:L45"/>
    <mergeCell ref="M42:M45"/>
    <mergeCell ref="P42:P45"/>
    <mergeCell ref="Q42:Q45"/>
    <mergeCell ref="B47:B48"/>
    <mergeCell ref="C47:C48"/>
    <mergeCell ref="D47:D48"/>
    <mergeCell ref="E47:E48"/>
    <mergeCell ref="F47:F48"/>
    <mergeCell ref="M47:M48"/>
    <mergeCell ref="P47:P48"/>
    <mergeCell ref="Q47:Q48"/>
    <mergeCell ref="I47:I48"/>
    <mergeCell ref="J47:J48"/>
    <mergeCell ref="K47:K48"/>
    <mergeCell ref="L47:L48"/>
    <mergeCell ref="B42:B45"/>
    <mergeCell ref="C42:C45"/>
    <mergeCell ref="D42:D45"/>
    <mergeCell ref="E42:E45"/>
    <mergeCell ref="F42:F45"/>
    <mergeCell ref="G42:G45"/>
    <mergeCell ref="H42:H45"/>
    <mergeCell ref="I42:I45"/>
    <mergeCell ref="J42:J45"/>
    <mergeCell ref="P38:P40"/>
    <mergeCell ref="Q38:Q40"/>
    <mergeCell ref="I39:I40"/>
    <mergeCell ref="J39:L39"/>
    <mergeCell ref="M39:M40"/>
    <mergeCell ref="N39:N40"/>
    <mergeCell ref="B33:M33"/>
    <mergeCell ref="N33:Q33"/>
    <mergeCell ref="B34:M34"/>
    <mergeCell ref="N34:Q34"/>
    <mergeCell ref="B37:Q37"/>
    <mergeCell ref="B38:B40"/>
    <mergeCell ref="C38:C40"/>
    <mergeCell ref="D38:D40"/>
    <mergeCell ref="E38:E40"/>
    <mergeCell ref="F38:F40"/>
    <mergeCell ref="O39:O40"/>
    <mergeCell ref="G38:G40"/>
    <mergeCell ref="H38:H40"/>
    <mergeCell ref="I38:M38"/>
    <mergeCell ref="N38:O38"/>
    <mergeCell ref="B30:M30"/>
    <mergeCell ref="N30:Q30"/>
    <mergeCell ref="B31:M31"/>
    <mergeCell ref="N31:Q31"/>
    <mergeCell ref="B32:M32"/>
    <mergeCell ref="N32:Q32"/>
    <mergeCell ref="B27:M27"/>
    <mergeCell ref="N27:Q27"/>
    <mergeCell ref="B28:M28"/>
    <mergeCell ref="N28:Q28"/>
    <mergeCell ref="B29:M29"/>
    <mergeCell ref="N29:Q29"/>
    <mergeCell ref="B24:M24"/>
    <mergeCell ref="N24:Q24"/>
    <mergeCell ref="B25:M25"/>
    <mergeCell ref="N25:Q25"/>
    <mergeCell ref="B26:M26"/>
    <mergeCell ref="N26:Q26"/>
    <mergeCell ref="B21:M21"/>
    <mergeCell ref="N21:Q21"/>
    <mergeCell ref="B22:M22"/>
    <mergeCell ref="N22:Q22"/>
    <mergeCell ref="B23:M23"/>
    <mergeCell ref="N23:Q23"/>
    <mergeCell ref="B18:M18"/>
    <mergeCell ref="N18:Q18"/>
    <mergeCell ref="B19:M19"/>
    <mergeCell ref="N19:Q19"/>
    <mergeCell ref="B20:M20"/>
    <mergeCell ref="N20:Q20"/>
    <mergeCell ref="C13:D13"/>
    <mergeCell ref="E13:J13"/>
    <mergeCell ref="K13:M13"/>
    <mergeCell ref="O13:Q13"/>
    <mergeCell ref="C14:D14"/>
    <mergeCell ref="E14:J14"/>
    <mergeCell ref="K14:M14"/>
    <mergeCell ref="O14:Q14"/>
    <mergeCell ref="C11:D11"/>
    <mergeCell ref="E11:J11"/>
    <mergeCell ref="K11:M11"/>
    <mergeCell ref="O11:Q11"/>
    <mergeCell ref="C12:D12"/>
    <mergeCell ref="E12:J12"/>
    <mergeCell ref="K12:M12"/>
    <mergeCell ref="O12:Q12"/>
    <mergeCell ref="B17:Q17"/>
    <mergeCell ref="B2:Q2"/>
    <mergeCell ref="B3:Q3"/>
    <mergeCell ref="B5:Q5"/>
    <mergeCell ref="B6:Q6"/>
    <mergeCell ref="B8:Q8"/>
    <mergeCell ref="B9:B10"/>
    <mergeCell ref="C9:D10"/>
    <mergeCell ref="E9:J10"/>
    <mergeCell ref="K9:M10"/>
    <mergeCell ref="N9:Q9"/>
    <mergeCell ref="O10:Q10"/>
  </mergeCells>
  <pageMargins left="0.7" right="0.7" top="0.75" bottom="0.75" header="0.3" footer="0.3"/>
  <pageSetup paperSize="9" scale="53"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06889-376B-4EFB-AA48-81C529A02AE4}">
  <sheetPr>
    <pageSetUpPr fitToPage="1"/>
  </sheetPr>
  <dimension ref="B2:S70"/>
  <sheetViews>
    <sheetView topLeftCell="A18" zoomScale="80" zoomScaleNormal="80" workbookViewId="0">
      <selection activeCell="B43" sqref="B43:B44"/>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11.140625" style="1" customWidth="1"/>
    <col min="8" max="8" width="10.5703125" style="1" customWidth="1"/>
    <col min="9" max="9" width="11.28515625" style="8" customWidth="1"/>
    <col min="10" max="10" width="9.140625" style="8"/>
    <col min="11" max="11" width="11.5703125" style="8" customWidth="1"/>
    <col min="12" max="12" width="12.42578125" style="8" customWidth="1"/>
    <col min="13" max="13" width="11.28515625" style="8" customWidth="1"/>
    <col min="14" max="14" width="46.85546875" style="1" customWidth="1"/>
    <col min="15" max="15" width="10.5703125" style="5" customWidth="1"/>
    <col min="16" max="16" width="13.5703125" style="1" customWidth="1"/>
    <col min="17" max="17" width="15.42578125" style="1" customWidth="1"/>
    <col min="18" max="18" width="11.85546875" bestFit="1" customWidth="1"/>
    <col min="19" max="19" width="10.85546875" style="25" bestFit="1" customWidth="1"/>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615</v>
      </c>
      <c r="C5" s="270"/>
      <c r="D5" s="270"/>
      <c r="E5" s="270"/>
      <c r="F5" s="270"/>
      <c r="G5" s="270"/>
      <c r="H5" s="270"/>
      <c r="I5" s="270"/>
      <c r="J5" s="270"/>
      <c r="K5" s="270"/>
      <c r="L5" s="270"/>
      <c r="M5" s="270"/>
      <c r="N5" s="270"/>
      <c r="O5" s="270"/>
      <c r="P5" s="270"/>
      <c r="Q5" s="270"/>
    </row>
    <row r="6" spans="2:19" x14ac:dyDescent="0.25">
      <c r="B6" s="270" t="s">
        <v>605</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606</v>
      </c>
      <c r="O10" s="291" t="s">
        <v>607</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31.5" customHeight="1" x14ac:dyDescent="0.25">
      <c r="B12" s="62" t="s">
        <v>43</v>
      </c>
      <c r="C12" s="296" t="s">
        <v>608</v>
      </c>
      <c r="D12" s="297"/>
      <c r="E12" s="341" t="s">
        <v>163</v>
      </c>
      <c r="F12" s="341"/>
      <c r="G12" s="341"/>
      <c r="H12" s="341"/>
      <c r="I12" s="341"/>
      <c r="J12" s="341"/>
      <c r="K12" s="340">
        <v>0</v>
      </c>
      <c r="L12" s="340"/>
      <c r="M12" s="340"/>
      <c r="N12" s="12">
        <v>0</v>
      </c>
      <c r="O12" s="301">
        <f>O41</f>
        <v>10000</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274">
        <v>1</v>
      </c>
      <c r="C17" s="274"/>
      <c r="D17" s="274"/>
      <c r="E17" s="274"/>
      <c r="F17" s="274"/>
      <c r="G17" s="274"/>
      <c r="H17" s="274"/>
      <c r="I17" s="274"/>
      <c r="J17" s="274"/>
      <c r="K17" s="274"/>
      <c r="L17" s="274"/>
      <c r="M17" s="274"/>
      <c r="N17" s="274">
        <v>2</v>
      </c>
      <c r="O17" s="274"/>
      <c r="P17" s="274"/>
      <c r="Q17" s="274"/>
      <c r="S17" s="48"/>
    </row>
    <row r="18" spans="2:19" x14ac:dyDescent="0.25">
      <c r="B18" s="275" t="s">
        <v>28</v>
      </c>
      <c r="C18" s="275"/>
      <c r="D18" s="275"/>
      <c r="E18" s="275"/>
      <c r="F18" s="275"/>
      <c r="G18" s="275"/>
      <c r="H18" s="275"/>
      <c r="I18" s="275"/>
      <c r="J18" s="275"/>
      <c r="K18" s="275"/>
      <c r="L18" s="275"/>
      <c r="M18" s="275"/>
      <c r="N18" s="290">
        <f>N19+N21+N24</f>
        <v>3074030</v>
      </c>
      <c r="O18" s="290"/>
      <c r="P18" s="290"/>
      <c r="Q18" s="290"/>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08" t="s">
        <v>18</v>
      </c>
      <c r="C20" s="309"/>
      <c r="D20" s="309"/>
      <c r="E20" s="309"/>
      <c r="F20" s="309"/>
      <c r="G20" s="309"/>
      <c r="H20" s="309"/>
      <c r="I20" s="309"/>
      <c r="J20" s="309"/>
      <c r="K20" s="309"/>
      <c r="L20" s="309"/>
      <c r="M20" s="310"/>
      <c r="N20" s="283">
        <v>0</v>
      </c>
      <c r="O20" s="283"/>
      <c r="P20" s="283"/>
      <c r="Q20" s="283"/>
    </row>
    <row r="21" spans="2:19" x14ac:dyDescent="0.25">
      <c r="B21" s="275" t="s">
        <v>30</v>
      </c>
      <c r="C21" s="275"/>
      <c r="D21" s="275"/>
      <c r="E21" s="275"/>
      <c r="F21" s="275"/>
      <c r="G21" s="275"/>
      <c r="H21" s="275"/>
      <c r="I21" s="275"/>
      <c r="J21" s="275"/>
      <c r="K21" s="275"/>
      <c r="L21" s="275"/>
      <c r="M21" s="275"/>
      <c r="N21" s="290">
        <f>N22+N23</f>
        <v>0</v>
      </c>
      <c r="O21" s="290"/>
      <c r="P21" s="290"/>
      <c r="Q21" s="290"/>
    </row>
    <row r="22" spans="2:19" x14ac:dyDescent="0.25">
      <c r="B22" s="287" t="s">
        <v>53</v>
      </c>
      <c r="C22" s="287"/>
      <c r="D22" s="287"/>
      <c r="E22" s="287"/>
      <c r="F22" s="287"/>
      <c r="G22" s="287"/>
      <c r="H22" s="287"/>
      <c r="I22" s="287"/>
      <c r="J22" s="287"/>
      <c r="K22" s="287"/>
      <c r="L22" s="287"/>
      <c r="M22" s="287"/>
      <c r="N22" s="283">
        <f>K45</f>
        <v>0</v>
      </c>
      <c r="O22" s="283"/>
      <c r="P22" s="283"/>
      <c r="Q22" s="283"/>
      <c r="R22" s="69"/>
    </row>
    <row r="23" spans="2:19" x14ac:dyDescent="0.25">
      <c r="B23" s="280" t="s">
        <v>166</v>
      </c>
      <c r="C23" s="281"/>
      <c r="D23" s="281"/>
      <c r="E23" s="281"/>
      <c r="F23" s="281"/>
      <c r="G23" s="281"/>
      <c r="H23" s="281"/>
      <c r="I23" s="281"/>
      <c r="J23" s="281"/>
      <c r="K23" s="281"/>
      <c r="L23" s="281"/>
      <c r="M23" s="282"/>
      <c r="N23" s="283">
        <v>0</v>
      </c>
      <c r="O23" s="283"/>
      <c r="P23" s="283"/>
      <c r="Q23" s="283"/>
      <c r="R23" s="69"/>
    </row>
    <row r="24" spans="2:19" x14ac:dyDescent="0.25">
      <c r="B24" s="275" t="s">
        <v>31</v>
      </c>
      <c r="C24" s="275"/>
      <c r="D24" s="275"/>
      <c r="E24" s="275"/>
      <c r="F24" s="275"/>
      <c r="G24" s="275"/>
      <c r="H24" s="275"/>
      <c r="I24" s="275"/>
      <c r="J24" s="275"/>
      <c r="K24" s="275"/>
      <c r="L24" s="275"/>
      <c r="M24" s="275"/>
      <c r="N24" s="290">
        <f>N25</f>
        <v>3074030</v>
      </c>
      <c r="O24" s="290"/>
      <c r="P24" s="290"/>
      <c r="Q24" s="290"/>
    </row>
    <row r="25" spans="2:19" x14ac:dyDescent="0.25">
      <c r="B25" s="287" t="s">
        <v>54</v>
      </c>
      <c r="C25" s="287"/>
      <c r="D25" s="287"/>
      <c r="E25" s="287"/>
      <c r="F25" s="287"/>
      <c r="G25" s="287"/>
      <c r="H25" s="287"/>
      <c r="I25" s="287"/>
      <c r="J25" s="287"/>
      <c r="K25" s="287"/>
      <c r="L25" s="287"/>
      <c r="M25" s="287"/>
      <c r="N25" s="283">
        <f>L45</f>
        <v>3074030</v>
      </c>
      <c r="O25" s="283"/>
      <c r="P25" s="283"/>
      <c r="Q25" s="283"/>
    </row>
    <row r="26" spans="2:19" x14ac:dyDescent="0.25">
      <c r="B26" s="275" t="s">
        <v>32</v>
      </c>
      <c r="C26" s="275"/>
      <c r="D26" s="275"/>
      <c r="E26" s="275"/>
      <c r="F26" s="275"/>
      <c r="G26" s="275"/>
      <c r="H26" s="275"/>
      <c r="I26" s="275"/>
      <c r="J26" s="275"/>
      <c r="K26" s="275"/>
      <c r="L26" s="275"/>
      <c r="M26" s="275"/>
      <c r="N26" s="290">
        <v>0</v>
      </c>
      <c r="O26" s="290"/>
      <c r="P26" s="290"/>
      <c r="Q26" s="290"/>
    </row>
    <row r="27" spans="2:19" x14ac:dyDescent="0.25">
      <c r="B27" s="342" t="s">
        <v>18</v>
      </c>
      <c r="C27" s="342"/>
      <c r="D27" s="342"/>
      <c r="E27" s="342"/>
      <c r="F27" s="342"/>
      <c r="G27" s="342"/>
      <c r="H27" s="342"/>
      <c r="I27" s="342"/>
      <c r="J27" s="342"/>
      <c r="K27" s="342"/>
      <c r="L27" s="342"/>
      <c r="M27" s="342"/>
      <c r="N27" s="283">
        <v>0</v>
      </c>
      <c r="O27" s="283"/>
      <c r="P27" s="283"/>
      <c r="Q27" s="283"/>
    </row>
    <row r="28" spans="2:19" x14ac:dyDescent="0.25">
      <c r="B28" s="284" t="s">
        <v>33</v>
      </c>
      <c r="C28" s="285"/>
      <c r="D28" s="285"/>
      <c r="E28" s="285"/>
      <c r="F28" s="285"/>
      <c r="G28" s="285"/>
      <c r="H28" s="285"/>
      <c r="I28" s="285"/>
      <c r="J28" s="285"/>
      <c r="K28" s="285"/>
      <c r="L28" s="285"/>
      <c r="M28" s="286"/>
      <c r="N28" s="290">
        <f>N29+N30+N31</f>
        <v>542476</v>
      </c>
      <c r="O28" s="290"/>
      <c r="P28" s="290"/>
      <c r="Q28" s="290"/>
    </row>
    <row r="29" spans="2:19" x14ac:dyDescent="0.25">
      <c r="B29" s="287" t="s">
        <v>34</v>
      </c>
      <c r="C29" s="287"/>
      <c r="D29" s="287"/>
      <c r="E29" s="287"/>
      <c r="F29" s="287"/>
      <c r="G29" s="287"/>
      <c r="H29" s="287"/>
      <c r="I29" s="287"/>
      <c r="J29" s="287"/>
      <c r="K29" s="287"/>
      <c r="L29" s="287"/>
      <c r="M29" s="287"/>
      <c r="N29" s="283">
        <f>M43</f>
        <v>542476</v>
      </c>
      <c r="O29" s="283"/>
      <c r="P29" s="283"/>
      <c r="Q29" s="283"/>
    </row>
    <row r="30" spans="2:19" x14ac:dyDescent="0.25">
      <c r="B30" s="287" t="s">
        <v>35</v>
      </c>
      <c r="C30" s="287"/>
      <c r="D30" s="287"/>
      <c r="E30" s="287"/>
      <c r="F30" s="287"/>
      <c r="G30" s="287"/>
      <c r="H30" s="287"/>
      <c r="I30" s="287"/>
      <c r="J30" s="287"/>
      <c r="K30" s="287"/>
      <c r="L30" s="287"/>
      <c r="M30" s="287"/>
      <c r="N30" s="283">
        <v>0</v>
      </c>
      <c r="O30" s="283"/>
      <c r="P30" s="283"/>
      <c r="Q30" s="283"/>
    </row>
    <row r="31" spans="2:19" x14ac:dyDescent="0.25">
      <c r="B31" s="287" t="s">
        <v>36</v>
      </c>
      <c r="C31" s="287"/>
      <c r="D31" s="287"/>
      <c r="E31" s="287"/>
      <c r="F31" s="287"/>
      <c r="G31" s="287"/>
      <c r="H31" s="287"/>
      <c r="I31" s="287"/>
      <c r="J31" s="287"/>
      <c r="K31" s="287"/>
      <c r="L31" s="287"/>
      <c r="M31" s="287"/>
      <c r="N31" s="283">
        <v>0</v>
      </c>
      <c r="O31" s="283"/>
      <c r="P31" s="283"/>
      <c r="Q31" s="283"/>
    </row>
    <row r="32" spans="2:19" x14ac:dyDescent="0.25">
      <c r="B32" s="275" t="s">
        <v>37</v>
      </c>
      <c r="C32" s="275"/>
      <c r="D32" s="275"/>
      <c r="E32" s="275"/>
      <c r="F32" s="275"/>
      <c r="G32" s="275"/>
      <c r="H32" s="275"/>
      <c r="I32" s="275"/>
      <c r="J32" s="275"/>
      <c r="K32" s="275"/>
      <c r="L32" s="275"/>
      <c r="M32" s="275"/>
      <c r="N32" s="290">
        <f>N18+N28</f>
        <v>3616506</v>
      </c>
      <c r="O32" s="290"/>
      <c r="P32" s="290"/>
      <c r="Q32" s="290"/>
    </row>
    <row r="35" spans="2:19" x14ac:dyDescent="0.25">
      <c r="B35" s="13" t="s">
        <v>25</v>
      </c>
    </row>
    <row r="36" spans="2:19" x14ac:dyDescent="0.25">
      <c r="B36" s="338" t="s">
        <v>57</v>
      </c>
      <c r="C36" s="338" t="s">
        <v>58</v>
      </c>
      <c r="D36" s="338" t="s">
        <v>0</v>
      </c>
      <c r="E36" s="338" t="s">
        <v>1</v>
      </c>
      <c r="F36" s="338" t="s">
        <v>59</v>
      </c>
      <c r="G36" s="338" t="s">
        <v>277</v>
      </c>
      <c r="H36" s="392" t="s">
        <v>2</v>
      </c>
      <c r="I36" s="337" t="s">
        <v>3</v>
      </c>
      <c r="J36" s="337"/>
      <c r="K36" s="337"/>
      <c r="L36" s="337"/>
      <c r="M36" s="337"/>
      <c r="N36" s="338" t="s">
        <v>60</v>
      </c>
      <c r="O36" s="338"/>
      <c r="P36" s="338" t="s">
        <v>4</v>
      </c>
      <c r="Q36" s="338" t="s">
        <v>5</v>
      </c>
    </row>
    <row r="37" spans="2:19" ht="26.25" customHeight="1" x14ac:dyDescent="0.25">
      <c r="B37" s="338"/>
      <c r="C37" s="338"/>
      <c r="D37" s="338"/>
      <c r="E37" s="338"/>
      <c r="F37" s="338"/>
      <c r="G37" s="338"/>
      <c r="H37" s="392"/>
      <c r="I37" s="337" t="s">
        <v>6</v>
      </c>
      <c r="J37" s="337" t="s">
        <v>7</v>
      </c>
      <c r="K37" s="337"/>
      <c r="L37" s="337"/>
      <c r="M37" s="337" t="s">
        <v>8</v>
      </c>
      <c r="N37" s="338" t="s">
        <v>294</v>
      </c>
      <c r="O37" s="338" t="s">
        <v>241</v>
      </c>
      <c r="P37" s="338"/>
      <c r="Q37" s="338"/>
    </row>
    <row r="38" spans="2:19" ht="73.5" x14ac:dyDescent="0.25">
      <c r="B38" s="338"/>
      <c r="C38" s="338"/>
      <c r="D38" s="338"/>
      <c r="E38" s="338"/>
      <c r="F38" s="338"/>
      <c r="G38" s="338"/>
      <c r="H38" s="392"/>
      <c r="I38" s="337"/>
      <c r="J38" s="10" t="s">
        <v>9</v>
      </c>
      <c r="K38" s="10" t="s">
        <v>10</v>
      </c>
      <c r="L38" s="10" t="s">
        <v>11</v>
      </c>
      <c r="M38" s="337"/>
      <c r="N38" s="338"/>
      <c r="O38" s="338"/>
      <c r="P38" s="338"/>
      <c r="Q38" s="338"/>
    </row>
    <row r="39" spans="2:19" s="47" customFormat="1" ht="12" x14ac:dyDescent="0.2">
      <c r="B39" s="70">
        <v>1</v>
      </c>
      <c r="C39" s="70">
        <v>2</v>
      </c>
      <c r="D39" s="70">
        <v>3</v>
      </c>
      <c r="E39" s="70">
        <v>4</v>
      </c>
      <c r="F39" s="70">
        <v>5</v>
      </c>
      <c r="G39" s="70">
        <v>6</v>
      </c>
      <c r="H39" s="70">
        <v>7</v>
      </c>
      <c r="I39" s="71">
        <v>8</v>
      </c>
      <c r="J39" s="57">
        <v>9</v>
      </c>
      <c r="K39" s="57">
        <v>10</v>
      </c>
      <c r="L39" s="57">
        <v>11</v>
      </c>
      <c r="M39" s="57">
        <v>12</v>
      </c>
      <c r="N39" s="70">
        <v>13</v>
      </c>
      <c r="O39" s="70">
        <v>14</v>
      </c>
      <c r="P39" s="70">
        <v>15</v>
      </c>
      <c r="Q39" s="70">
        <v>16</v>
      </c>
      <c r="S39" s="48"/>
    </row>
    <row r="40" spans="2:19" ht="23.25" customHeight="1" x14ac:dyDescent="0.25">
      <c r="B40" s="355" t="s">
        <v>644</v>
      </c>
      <c r="C40" s="323" t="s">
        <v>13</v>
      </c>
      <c r="D40" s="323" t="s">
        <v>171</v>
      </c>
      <c r="E40" s="323" t="s">
        <v>609</v>
      </c>
      <c r="F40" s="323" t="s">
        <v>14</v>
      </c>
      <c r="G40" s="323" t="s">
        <v>507</v>
      </c>
      <c r="H40" s="323" t="s">
        <v>15</v>
      </c>
      <c r="I40" s="326">
        <f>SUM(I43:I44)</f>
        <v>3616506</v>
      </c>
      <c r="J40" s="326">
        <f>SUM(J43:J44)</f>
        <v>0</v>
      </c>
      <c r="K40" s="326">
        <f>SUM(K43:K44)</f>
        <v>0</v>
      </c>
      <c r="L40" s="326">
        <f>SUM(L43:L44)</f>
        <v>3074030</v>
      </c>
      <c r="M40" s="326">
        <f>SUM(M43:M44)</f>
        <v>542476</v>
      </c>
      <c r="N40" s="44" t="s">
        <v>610</v>
      </c>
      <c r="O40" s="190">
        <v>28.1</v>
      </c>
      <c r="P40" s="521" t="s">
        <v>24</v>
      </c>
      <c r="Q40" s="521" t="s">
        <v>372</v>
      </c>
    </row>
    <row r="41" spans="2:19" ht="21" x14ac:dyDescent="0.25">
      <c r="B41" s="355"/>
      <c r="C41" s="323"/>
      <c r="D41" s="323"/>
      <c r="E41" s="323"/>
      <c r="F41" s="323"/>
      <c r="G41" s="323"/>
      <c r="H41" s="323"/>
      <c r="I41" s="326"/>
      <c r="J41" s="326"/>
      <c r="K41" s="326"/>
      <c r="L41" s="326"/>
      <c r="M41" s="326"/>
      <c r="N41" s="44" t="s">
        <v>611</v>
      </c>
      <c r="O41" s="191">
        <f>O44</f>
        <v>10000</v>
      </c>
      <c r="P41" s="521"/>
      <c r="Q41" s="521"/>
    </row>
    <row r="42" spans="2:19" ht="22.5" x14ac:dyDescent="0.25">
      <c r="B42" s="42" t="s">
        <v>16</v>
      </c>
      <c r="C42" s="43"/>
      <c r="D42" s="43"/>
      <c r="E42" s="43"/>
      <c r="F42" s="43"/>
      <c r="G42" s="43"/>
      <c r="H42" s="43"/>
      <c r="I42" s="58"/>
      <c r="J42" s="58"/>
      <c r="K42" s="60"/>
      <c r="L42" s="60"/>
      <c r="M42" s="58"/>
      <c r="N42" s="43"/>
      <c r="O42" s="192"/>
      <c r="P42" s="73"/>
      <c r="Q42" s="43"/>
    </row>
    <row r="43" spans="2:19" ht="23.25" customHeight="1" x14ac:dyDescent="0.25">
      <c r="B43" s="324" t="s">
        <v>612</v>
      </c>
      <c r="C43" s="166"/>
      <c r="D43" s="349" t="s">
        <v>23</v>
      </c>
      <c r="E43" s="349" t="s">
        <v>613</v>
      </c>
      <c r="F43" s="166"/>
      <c r="G43" s="349" t="s">
        <v>507</v>
      </c>
      <c r="H43" s="166"/>
      <c r="I43" s="352">
        <f>SUM(J43:M44)</f>
        <v>3616506</v>
      </c>
      <c r="J43" s="352">
        <v>0</v>
      </c>
      <c r="K43" s="352">
        <v>0</v>
      </c>
      <c r="L43" s="352">
        <v>3074030</v>
      </c>
      <c r="M43" s="352">
        <v>542476</v>
      </c>
      <c r="N43" s="80" t="s">
        <v>610</v>
      </c>
      <c r="O43" s="193">
        <v>28.1</v>
      </c>
      <c r="P43" s="319" t="s">
        <v>24</v>
      </c>
      <c r="Q43" s="319" t="s">
        <v>372</v>
      </c>
    </row>
    <row r="44" spans="2:19" ht="22.5" x14ac:dyDescent="0.25">
      <c r="B44" s="324"/>
      <c r="C44" s="168"/>
      <c r="D44" s="351"/>
      <c r="E44" s="351"/>
      <c r="F44" s="168"/>
      <c r="G44" s="351"/>
      <c r="H44" s="168"/>
      <c r="I44" s="354"/>
      <c r="J44" s="354"/>
      <c r="K44" s="354"/>
      <c r="L44" s="354"/>
      <c r="M44" s="354"/>
      <c r="N44" s="80" t="s">
        <v>611</v>
      </c>
      <c r="O44" s="85">
        <v>10000</v>
      </c>
      <c r="P44" s="319"/>
      <c r="Q44" s="319"/>
    </row>
    <row r="45" spans="2:19" x14ac:dyDescent="0.25">
      <c r="B45" s="321" t="s">
        <v>12</v>
      </c>
      <c r="C45" s="321"/>
      <c r="D45" s="321"/>
      <c r="E45" s="321"/>
      <c r="F45" s="321"/>
      <c r="G45" s="321"/>
      <c r="H45" s="321"/>
      <c r="I45" s="9">
        <f>I40</f>
        <v>3616506</v>
      </c>
      <c r="J45" s="9">
        <f>J40</f>
        <v>0</v>
      </c>
      <c r="K45" s="9">
        <f>K40</f>
        <v>0</v>
      </c>
      <c r="L45" s="9">
        <f>L40</f>
        <v>3074030</v>
      </c>
      <c r="M45" s="9">
        <f>M40</f>
        <v>542476</v>
      </c>
      <c r="N45" s="322"/>
      <c r="O45" s="322"/>
      <c r="P45" s="322"/>
      <c r="Q45" s="322"/>
    </row>
    <row r="46" spans="2:19" ht="36" customHeight="1" x14ac:dyDescent="0.25">
      <c r="B46" s="187" t="s">
        <v>671</v>
      </c>
      <c r="C46" s="364" t="s">
        <v>686</v>
      </c>
      <c r="D46" s="364"/>
      <c r="E46" s="364"/>
      <c r="F46" s="364"/>
      <c r="G46" s="364"/>
      <c r="H46" s="364"/>
      <c r="I46" s="364"/>
      <c r="J46" s="364"/>
      <c r="K46" s="364"/>
      <c r="L46" s="364"/>
      <c r="M46" s="364"/>
      <c r="N46" s="364"/>
      <c r="O46" s="364"/>
      <c r="P46" s="364"/>
      <c r="Q46" s="364"/>
    </row>
    <row r="47" spans="2:19" ht="14.45" customHeight="1" x14ac:dyDescent="0.25">
      <c r="B47" s="24"/>
      <c r="C47" s="108"/>
      <c r="D47" s="108"/>
      <c r="E47" s="108"/>
      <c r="F47" s="108"/>
      <c r="G47" s="108"/>
      <c r="H47" s="108"/>
      <c r="I47" s="108"/>
      <c r="J47" s="108"/>
      <c r="K47" s="108"/>
      <c r="L47" s="108"/>
      <c r="M47" s="108"/>
      <c r="N47" s="108"/>
      <c r="O47" s="108"/>
      <c r="P47" s="108"/>
      <c r="Q47" s="108"/>
    </row>
    <row r="49" spans="2:19" x14ac:dyDescent="0.25">
      <c r="B49" s="21" t="s">
        <v>147</v>
      </c>
    </row>
    <row r="50" spans="2:19" ht="15" customHeight="1" x14ac:dyDescent="0.25">
      <c r="B50" s="14" t="s">
        <v>39</v>
      </c>
      <c r="C50" s="307" t="s">
        <v>148</v>
      </c>
      <c r="D50" s="307"/>
      <c r="E50" s="307"/>
      <c r="F50" s="387" t="s">
        <v>149</v>
      </c>
      <c r="G50" s="388"/>
      <c r="H50" s="388"/>
      <c r="I50" s="388"/>
      <c r="J50" s="389"/>
      <c r="K50" s="307" t="s">
        <v>150</v>
      </c>
      <c r="L50" s="307"/>
      <c r="M50" s="307"/>
      <c r="N50" s="307"/>
      <c r="O50" s="307"/>
      <c r="P50" s="307"/>
      <c r="Q50" s="307"/>
    </row>
    <row r="51" spans="2:19" s="47" customFormat="1" ht="12" x14ac:dyDescent="0.2">
      <c r="B51" s="56">
        <v>1</v>
      </c>
      <c r="C51" s="274">
        <v>2</v>
      </c>
      <c r="D51" s="274"/>
      <c r="E51" s="274"/>
      <c r="F51" s="375">
        <v>3</v>
      </c>
      <c r="G51" s="376"/>
      <c r="H51" s="376"/>
      <c r="I51" s="376"/>
      <c r="J51" s="377"/>
      <c r="K51" s="274">
        <v>4</v>
      </c>
      <c r="L51" s="274"/>
      <c r="M51" s="274"/>
      <c r="N51" s="274"/>
      <c r="O51" s="274"/>
      <c r="P51" s="274"/>
      <c r="Q51" s="274"/>
      <c r="S51" s="48"/>
    </row>
    <row r="52" spans="2:19" s="18" customFormat="1" x14ac:dyDescent="0.25">
      <c r="B52" s="22"/>
      <c r="C52" s="378" t="s">
        <v>159</v>
      </c>
      <c r="D52" s="379"/>
      <c r="E52" s="380"/>
      <c r="F52" s="381"/>
      <c r="G52" s="382"/>
      <c r="H52" s="382"/>
      <c r="I52" s="382"/>
      <c r="J52" s="383"/>
      <c r="K52" s="363"/>
      <c r="L52" s="363"/>
      <c r="M52" s="363"/>
      <c r="N52" s="363"/>
      <c r="O52" s="363"/>
      <c r="P52" s="363"/>
      <c r="Q52" s="363"/>
      <c r="S52" s="26"/>
    </row>
    <row r="55" spans="2:19" x14ac:dyDescent="0.25">
      <c r="B55" s="21" t="s">
        <v>151</v>
      </c>
    </row>
    <row r="56" spans="2:19" ht="15" customHeight="1" x14ac:dyDescent="0.25">
      <c r="B56" s="14" t="s">
        <v>39</v>
      </c>
      <c r="C56" s="307" t="s">
        <v>152</v>
      </c>
      <c r="D56" s="307"/>
      <c r="E56" s="307"/>
      <c r="F56" s="307" t="s">
        <v>149</v>
      </c>
      <c r="G56" s="307"/>
      <c r="H56" s="307"/>
      <c r="I56" s="307"/>
      <c r="J56" s="307"/>
      <c r="K56" s="307" t="s">
        <v>153</v>
      </c>
      <c r="L56" s="307"/>
      <c r="M56" s="307"/>
      <c r="N56" s="307"/>
      <c r="O56" s="307"/>
      <c r="P56" s="307"/>
      <c r="Q56" s="307"/>
    </row>
    <row r="57" spans="2:19" s="47" customFormat="1" ht="11.25" customHeight="1" x14ac:dyDescent="0.2">
      <c r="B57" s="56">
        <v>1</v>
      </c>
      <c r="C57" s="274">
        <v>2</v>
      </c>
      <c r="D57" s="274"/>
      <c r="E57" s="274"/>
      <c r="F57" s="274">
        <v>3</v>
      </c>
      <c r="G57" s="274"/>
      <c r="H57" s="274"/>
      <c r="I57" s="274"/>
      <c r="J57" s="274"/>
      <c r="K57" s="274">
        <v>4</v>
      </c>
      <c r="L57" s="274"/>
      <c r="M57" s="274"/>
      <c r="N57" s="274"/>
      <c r="O57" s="274"/>
      <c r="P57" s="274"/>
      <c r="Q57" s="274"/>
      <c r="S57" s="48"/>
    </row>
    <row r="58" spans="2:19" s="18" customFormat="1" x14ac:dyDescent="0.25">
      <c r="B58" s="22"/>
      <c r="C58" s="279" t="s">
        <v>159</v>
      </c>
      <c r="D58" s="279"/>
      <c r="E58" s="279"/>
      <c r="F58" s="362"/>
      <c r="G58" s="362"/>
      <c r="H58" s="362"/>
      <c r="I58" s="362"/>
      <c r="J58" s="362"/>
      <c r="K58" s="363"/>
      <c r="L58" s="363"/>
      <c r="M58" s="363"/>
      <c r="N58" s="363"/>
      <c r="O58" s="363"/>
      <c r="P58" s="363"/>
      <c r="Q58" s="363"/>
      <c r="S58" s="26"/>
    </row>
    <row r="61" spans="2:19" x14ac:dyDescent="0.25">
      <c r="B61" s="21" t="s">
        <v>154</v>
      </c>
    </row>
    <row r="62" spans="2:19" ht="47.25" customHeight="1" x14ac:dyDescent="0.25">
      <c r="B62" s="11" t="s">
        <v>39</v>
      </c>
      <c r="C62" s="271" t="s">
        <v>155</v>
      </c>
      <c r="D62" s="271"/>
      <c r="E62" s="271"/>
      <c r="F62" s="365" t="s">
        <v>156</v>
      </c>
      <c r="G62" s="366"/>
      <c r="H62" s="366"/>
      <c r="I62" s="366"/>
      <c r="J62" s="366"/>
      <c r="K62" s="366"/>
      <c r="L62" s="366"/>
      <c r="M62" s="366"/>
      <c r="N62" s="366"/>
      <c r="O62" s="366"/>
      <c r="P62" s="366"/>
      <c r="Q62" s="367"/>
    </row>
    <row r="63" spans="2:19" s="64" customFormat="1" ht="12" x14ac:dyDescent="0.2">
      <c r="B63" s="63">
        <v>1</v>
      </c>
      <c r="C63" s="360">
        <v>2</v>
      </c>
      <c r="D63" s="360"/>
      <c r="E63" s="360"/>
      <c r="F63" s="368">
        <v>3</v>
      </c>
      <c r="G63" s="369"/>
      <c r="H63" s="369"/>
      <c r="I63" s="369"/>
      <c r="J63" s="369"/>
      <c r="K63" s="369"/>
      <c r="L63" s="369"/>
      <c r="M63" s="369"/>
      <c r="N63" s="369"/>
      <c r="O63" s="369"/>
      <c r="P63" s="369"/>
      <c r="Q63" s="370"/>
      <c r="S63" s="48"/>
    </row>
    <row r="64" spans="2:19" s="18" customFormat="1" ht="90" customHeight="1" x14ac:dyDescent="0.25">
      <c r="B64" s="12" t="s">
        <v>69</v>
      </c>
      <c r="C64" s="361" t="s">
        <v>614</v>
      </c>
      <c r="D64" s="361"/>
      <c r="E64" s="361"/>
      <c r="F64" s="384" t="s">
        <v>685</v>
      </c>
      <c r="G64" s="385"/>
      <c r="H64" s="385"/>
      <c r="I64" s="385"/>
      <c r="J64" s="385"/>
      <c r="K64" s="385"/>
      <c r="L64" s="385"/>
      <c r="M64" s="385"/>
      <c r="N64" s="385"/>
      <c r="O64" s="385"/>
      <c r="P64" s="385"/>
      <c r="Q64" s="386"/>
      <c r="S64" s="26"/>
    </row>
    <row r="65" spans="2:19" s="18" customFormat="1" x14ac:dyDescent="0.25">
      <c r="C65" s="65"/>
      <c r="D65" s="65"/>
      <c r="E65" s="65"/>
      <c r="F65" s="65"/>
      <c r="G65" s="65"/>
      <c r="H65" s="65"/>
      <c r="I65" s="59"/>
      <c r="J65" s="59"/>
      <c r="K65" s="59"/>
      <c r="L65" s="59"/>
      <c r="M65" s="59"/>
      <c r="N65" s="59"/>
      <c r="O65" s="59"/>
      <c r="P65" s="59"/>
      <c r="Q65" s="59"/>
      <c r="S65" s="26"/>
    </row>
    <row r="67" spans="2:19" x14ac:dyDescent="0.25">
      <c r="B67" s="21" t="s">
        <v>157</v>
      </c>
    </row>
    <row r="68" spans="2:19" x14ac:dyDescent="0.25">
      <c r="B68" s="14" t="s">
        <v>39</v>
      </c>
      <c r="C68" s="307" t="s">
        <v>158</v>
      </c>
      <c r="D68" s="307"/>
      <c r="E68" s="307"/>
      <c r="F68" s="307"/>
      <c r="G68" s="307"/>
      <c r="H68" s="307"/>
      <c r="I68" s="307"/>
      <c r="J68" s="307"/>
      <c r="K68" s="307"/>
      <c r="L68" s="307"/>
      <c r="M68" s="307"/>
      <c r="N68" s="307"/>
      <c r="O68" s="307"/>
      <c r="P68" s="307"/>
      <c r="Q68" s="307"/>
    </row>
    <row r="69" spans="2:19" s="47" customFormat="1" ht="12" x14ac:dyDescent="0.2">
      <c r="B69" s="63">
        <v>1</v>
      </c>
      <c r="C69" s="274">
        <v>2</v>
      </c>
      <c r="D69" s="274"/>
      <c r="E69" s="274"/>
      <c r="F69" s="274"/>
      <c r="G69" s="274"/>
      <c r="H69" s="274"/>
      <c r="I69" s="274"/>
      <c r="J69" s="274"/>
      <c r="K69" s="274"/>
      <c r="L69" s="274"/>
      <c r="M69" s="274"/>
      <c r="N69" s="274"/>
      <c r="O69" s="274"/>
      <c r="P69" s="274"/>
      <c r="Q69" s="274"/>
      <c r="S69" s="48"/>
    </row>
    <row r="70" spans="2:19" s="18" customFormat="1" x14ac:dyDescent="0.25">
      <c r="B70" s="22"/>
      <c r="C70" s="279" t="s">
        <v>159</v>
      </c>
      <c r="D70" s="279"/>
      <c r="E70" s="279"/>
      <c r="F70" s="279"/>
      <c r="G70" s="279"/>
      <c r="H70" s="279"/>
      <c r="I70" s="279"/>
      <c r="J70" s="279"/>
      <c r="K70" s="279"/>
      <c r="L70" s="279"/>
      <c r="M70" s="279"/>
      <c r="N70" s="279"/>
      <c r="O70" s="279"/>
      <c r="P70" s="279"/>
      <c r="Q70" s="279"/>
      <c r="S70" s="26"/>
    </row>
  </sheetData>
  <mergeCells count="123">
    <mergeCell ref="C68:Q68"/>
    <mergeCell ref="C69:Q69"/>
    <mergeCell ref="C70:Q70"/>
    <mergeCell ref="C62:E62"/>
    <mergeCell ref="F62:Q62"/>
    <mergeCell ref="C63:E63"/>
    <mergeCell ref="F63:Q63"/>
    <mergeCell ref="C64:E64"/>
    <mergeCell ref="F64:Q64"/>
    <mergeCell ref="C57:E57"/>
    <mergeCell ref="F57:J57"/>
    <mergeCell ref="K57:Q57"/>
    <mergeCell ref="C58:E58"/>
    <mergeCell ref="F58:J58"/>
    <mergeCell ref="K58:Q58"/>
    <mergeCell ref="C52:E52"/>
    <mergeCell ref="F52:J52"/>
    <mergeCell ref="K52:Q52"/>
    <mergeCell ref="C56:E56"/>
    <mergeCell ref="F56:J56"/>
    <mergeCell ref="K56:Q56"/>
    <mergeCell ref="C50:E50"/>
    <mergeCell ref="F50:J50"/>
    <mergeCell ref="K50:Q50"/>
    <mergeCell ref="C51:E51"/>
    <mergeCell ref="F51:J51"/>
    <mergeCell ref="K51:Q51"/>
    <mergeCell ref="M43:M44"/>
    <mergeCell ref="P43:P44"/>
    <mergeCell ref="Q43:Q44"/>
    <mergeCell ref="B45:H45"/>
    <mergeCell ref="N45:Q45"/>
    <mergeCell ref="C46:Q46"/>
    <mergeCell ref="P40:P41"/>
    <mergeCell ref="Q40:Q41"/>
    <mergeCell ref="B43:B44"/>
    <mergeCell ref="D43:D44"/>
    <mergeCell ref="E43:E44"/>
    <mergeCell ref="G43:G44"/>
    <mergeCell ref="I43:I44"/>
    <mergeCell ref="J43:J44"/>
    <mergeCell ref="K43:K44"/>
    <mergeCell ref="L43:L44"/>
    <mergeCell ref="H40:H41"/>
    <mergeCell ref="I40:I41"/>
    <mergeCell ref="J40:J41"/>
    <mergeCell ref="K40:K41"/>
    <mergeCell ref="L40:L41"/>
    <mergeCell ref="M40:M41"/>
    <mergeCell ref="B40:B41"/>
    <mergeCell ref="C40:C41"/>
    <mergeCell ref="D40:D41"/>
    <mergeCell ref="E40:E41"/>
    <mergeCell ref="F40:F41"/>
    <mergeCell ref="G40:G41"/>
    <mergeCell ref="B31:M31"/>
    <mergeCell ref="N31:Q31"/>
    <mergeCell ref="B32:M32"/>
    <mergeCell ref="N32:Q32"/>
    <mergeCell ref="B36:B38"/>
    <mergeCell ref="C36:C38"/>
    <mergeCell ref="D36:D38"/>
    <mergeCell ref="E36:E38"/>
    <mergeCell ref="F36:F38"/>
    <mergeCell ref="G36:G38"/>
    <mergeCell ref="H36:H38"/>
    <mergeCell ref="I36:M36"/>
    <mergeCell ref="N36:O36"/>
    <mergeCell ref="P36:P38"/>
    <mergeCell ref="Q36:Q38"/>
    <mergeCell ref="I37:I38"/>
    <mergeCell ref="J37:L37"/>
    <mergeCell ref="M37:M38"/>
    <mergeCell ref="N37:N38"/>
    <mergeCell ref="O37:O38"/>
    <mergeCell ref="B28:M28"/>
    <mergeCell ref="N28:Q28"/>
    <mergeCell ref="B29:M29"/>
    <mergeCell ref="N29:Q29"/>
    <mergeCell ref="B30:M30"/>
    <mergeCell ref="N30:Q30"/>
    <mergeCell ref="B25:M25"/>
    <mergeCell ref="N25:Q25"/>
    <mergeCell ref="B26:M26"/>
    <mergeCell ref="N26:Q26"/>
    <mergeCell ref="B27:M27"/>
    <mergeCell ref="N27:Q27"/>
    <mergeCell ref="B22:M22"/>
    <mergeCell ref="N22:Q22"/>
    <mergeCell ref="B23:M23"/>
    <mergeCell ref="N23:Q23"/>
    <mergeCell ref="B24:M24"/>
    <mergeCell ref="N24:Q24"/>
    <mergeCell ref="B19:M19"/>
    <mergeCell ref="N19:Q19"/>
    <mergeCell ref="B20:M20"/>
    <mergeCell ref="N20:Q20"/>
    <mergeCell ref="B21:M21"/>
    <mergeCell ref="N21:Q21"/>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7" right="0.7" top="0.75" bottom="0.75" header="0.3" footer="0.3"/>
  <pageSetup paperSize="9" scale="5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6498B-EA15-492B-9579-ADE17BD26368}">
  <sheetPr>
    <tabColor rgb="FFFF0000"/>
    <pageSetUpPr fitToPage="1"/>
  </sheetPr>
  <dimension ref="B2:V77"/>
  <sheetViews>
    <sheetView workbookViewId="0">
      <selection activeCell="R48" sqref="R48"/>
    </sheetView>
  </sheetViews>
  <sheetFormatPr defaultRowHeight="15" x14ac:dyDescent="0.25"/>
  <cols>
    <col min="1" max="1" width="3.7109375" customWidth="1"/>
    <col min="2" max="2" width="21.7109375" style="4"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8" customWidth="1"/>
    <col min="10" max="10" width="9.140625" style="8"/>
    <col min="11" max="11" width="11.5703125" style="8" customWidth="1"/>
    <col min="12" max="13" width="10.42578125" style="8" customWidth="1"/>
    <col min="14" max="14" width="46.85546875" style="1" customWidth="1"/>
    <col min="15" max="15" width="10.5703125" style="5" customWidth="1"/>
    <col min="16" max="16" width="13.5703125" style="1" customWidth="1"/>
    <col min="17" max="17" width="13.140625" style="1" customWidth="1"/>
    <col min="18" max="18" width="23.140625" customWidth="1"/>
    <col min="19" max="19" width="10.5703125" style="25" bestFit="1" customWidth="1"/>
    <col min="20" max="20" width="17.140625" customWidth="1"/>
    <col min="21" max="21" width="11.42578125" bestFit="1" customWidth="1"/>
    <col min="22" max="22" width="14.71093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4" spans="2:19" x14ac:dyDescent="0.25">
      <c r="B4" s="4" t="s">
        <v>280</v>
      </c>
    </row>
    <row r="5" spans="2:19" x14ac:dyDescent="0.25">
      <c r="B5" s="270" t="s">
        <v>715</v>
      </c>
      <c r="C5" s="270"/>
      <c r="D5" s="270"/>
      <c r="E5" s="270"/>
      <c r="F5" s="270"/>
      <c r="G5" s="270"/>
      <c r="H5" s="270"/>
      <c r="I5" s="270"/>
      <c r="J5" s="270"/>
      <c r="K5" s="270"/>
      <c r="L5" s="270"/>
      <c r="M5" s="270"/>
      <c r="N5" s="270"/>
      <c r="O5" s="270"/>
      <c r="P5" s="270"/>
      <c r="Q5" s="270"/>
    </row>
    <row r="6" spans="2:19" x14ac:dyDescent="0.25">
      <c r="B6" s="270" t="s">
        <v>748</v>
      </c>
      <c r="C6" s="270"/>
      <c r="D6" s="270"/>
      <c r="E6" s="270"/>
      <c r="F6" s="270"/>
      <c r="G6" s="270"/>
      <c r="H6" s="270"/>
      <c r="I6" s="270"/>
      <c r="J6" s="270"/>
      <c r="K6" s="270"/>
      <c r="L6" s="270"/>
      <c r="M6" s="270"/>
      <c r="N6" s="270"/>
      <c r="O6" s="270"/>
      <c r="P6" s="270"/>
      <c r="Q6" s="270"/>
    </row>
    <row r="7" spans="2:19" ht="15.75" x14ac:dyDescent="0.25">
      <c r="H7" s="17"/>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606</v>
      </c>
      <c r="O10" s="291" t="s">
        <v>607</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S11" s="48"/>
    </row>
    <row r="12" spans="2:19" ht="45.75" customHeight="1" x14ac:dyDescent="0.25">
      <c r="B12" s="62" t="s">
        <v>43</v>
      </c>
      <c r="C12" s="363" t="s">
        <v>716</v>
      </c>
      <c r="D12" s="363"/>
      <c r="E12" s="341" t="s">
        <v>766</v>
      </c>
      <c r="F12" s="341"/>
      <c r="G12" s="341"/>
      <c r="H12" s="341"/>
      <c r="I12" s="341"/>
      <c r="J12" s="341"/>
      <c r="K12" s="340">
        <v>0</v>
      </c>
      <c r="L12" s="340"/>
      <c r="M12" s="340"/>
      <c r="N12" s="12">
        <v>0</v>
      </c>
      <c r="O12" s="301">
        <f>O39</f>
        <v>5</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411">
        <v>1</v>
      </c>
      <c r="C17" s="411"/>
      <c r="D17" s="411"/>
      <c r="E17" s="411"/>
      <c r="F17" s="411"/>
      <c r="G17" s="411"/>
      <c r="H17" s="411"/>
      <c r="I17" s="411"/>
      <c r="J17" s="411"/>
      <c r="K17" s="411"/>
      <c r="L17" s="411"/>
      <c r="M17" s="411"/>
      <c r="N17" s="411">
        <v>2</v>
      </c>
      <c r="O17" s="411"/>
      <c r="P17" s="411"/>
      <c r="Q17" s="411"/>
      <c r="S17" s="48"/>
    </row>
    <row r="18" spans="2:19" x14ac:dyDescent="0.25">
      <c r="B18" s="275" t="s">
        <v>28</v>
      </c>
      <c r="C18" s="275"/>
      <c r="D18" s="275"/>
      <c r="E18" s="275"/>
      <c r="F18" s="275"/>
      <c r="G18" s="275"/>
      <c r="H18" s="275"/>
      <c r="I18" s="275"/>
      <c r="J18" s="275"/>
      <c r="K18" s="275"/>
      <c r="L18" s="275"/>
      <c r="M18" s="275"/>
      <c r="N18" s="290">
        <f>N19+N21+N23</f>
        <v>6884898.7699999996</v>
      </c>
      <c r="O18" s="290"/>
      <c r="P18" s="290"/>
      <c r="Q18" s="290"/>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93" t="s">
        <v>18</v>
      </c>
      <c r="C20" s="394"/>
      <c r="D20" s="394"/>
      <c r="E20" s="394"/>
      <c r="F20" s="394"/>
      <c r="G20" s="394"/>
      <c r="H20" s="394"/>
      <c r="I20" s="394"/>
      <c r="J20" s="394"/>
      <c r="K20" s="394"/>
      <c r="L20" s="394"/>
      <c r="M20" s="395"/>
      <c r="N20" s="283">
        <v>0</v>
      </c>
      <c r="O20" s="283"/>
      <c r="P20" s="283"/>
      <c r="Q20" s="283"/>
    </row>
    <row r="21" spans="2:19" x14ac:dyDescent="0.25">
      <c r="B21" s="275" t="s">
        <v>30</v>
      </c>
      <c r="C21" s="275"/>
      <c r="D21" s="275"/>
      <c r="E21" s="275"/>
      <c r="F21" s="275"/>
      <c r="G21" s="275"/>
      <c r="H21" s="275"/>
      <c r="I21" s="275"/>
      <c r="J21" s="275"/>
      <c r="K21" s="275"/>
      <c r="L21" s="275"/>
      <c r="M21" s="275"/>
      <c r="N21" s="290">
        <f>N22</f>
        <v>0</v>
      </c>
      <c r="O21" s="290"/>
      <c r="P21" s="290"/>
      <c r="Q21" s="290"/>
    </row>
    <row r="22" spans="2:19" x14ac:dyDescent="0.25">
      <c r="B22" s="287" t="s">
        <v>53</v>
      </c>
      <c r="C22" s="287"/>
      <c r="D22" s="287"/>
      <c r="E22" s="287"/>
      <c r="F22" s="287"/>
      <c r="G22" s="287"/>
      <c r="H22" s="287"/>
      <c r="I22" s="287"/>
      <c r="J22" s="287"/>
      <c r="K22" s="287"/>
      <c r="L22" s="287"/>
      <c r="M22" s="287"/>
      <c r="N22" s="283">
        <f>K52</f>
        <v>0</v>
      </c>
      <c r="O22" s="283"/>
      <c r="P22" s="283"/>
      <c r="Q22" s="283"/>
      <c r="R22" s="69"/>
    </row>
    <row r="23" spans="2:19" x14ac:dyDescent="0.25">
      <c r="B23" s="275" t="s">
        <v>31</v>
      </c>
      <c r="C23" s="275"/>
      <c r="D23" s="275"/>
      <c r="E23" s="275"/>
      <c r="F23" s="275"/>
      <c r="G23" s="275"/>
      <c r="H23" s="275"/>
      <c r="I23" s="275"/>
      <c r="J23" s="275"/>
      <c r="K23" s="275"/>
      <c r="L23" s="275"/>
      <c r="M23" s="275"/>
      <c r="N23" s="290">
        <f>N24</f>
        <v>6884898.7699999996</v>
      </c>
      <c r="O23" s="290"/>
      <c r="P23" s="290"/>
      <c r="Q23" s="290"/>
    </row>
    <row r="24" spans="2:19" x14ac:dyDescent="0.25">
      <c r="B24" s="287" t="s">
        <v>54</v>
      </c>
      <c r="C24" s="287"/>
      <c r="D24" s="287"/>
      <c r="E24" s="287"/>
      <c r="F24" s="287"/>
      <c r="G24" s="287"/>
      <c r="H24" s="287"/>
      <c r="I24" s="287"/>
      <c r="J24" s="287"/>
      <c r="K24" s="287"/>
      <c r="L24" s="287"/>
      <c r="M24" s="287"/>
      <c r="N24" s="283">
        <f>L39</f>
        <v>6884898.7699999996</v>
      </c>
      <c r="O24" s="283"/>
      <c r="P24" s="283"/>
      <c r="Q24" s="283"/>
    </row>
    <row r="25" spans="2:19" x14ac:dyDescent="0.25">
      <c r="B25" s="275" t="s">
        <v>32</v>
      </c>
      <c r="C25" s="275"/>
      <c r="D25" s="275"/>
      <c r="E25" s="275"/>
      <c r="F25" s="275"/>
      <c r="G25" s="275"/>
      <c r="H25" s="275"/>
      <c r="I25" s="275"/>
      <c r="J25" s="275"/>
      <c r="K25" s="275"/>
      <c r="L25" s="275"/>
      <c r="M25" s="275"/>
      <c r="N25" s="290">
        <v>0</v>
      </c>
      <c r="O25" s="290"/>
      <c r="P25" s="290"/>
      <c r="Q25" s="290"/>
    </row>
    <row r="26" spans="2:19" x14ac:dyDescent="0.25">
      <c r="B26" s="393" t="s">
        <v>18</v>
      </c>
      <c r="C26" s="394"/>
      <c r="D26" s="394"/>
      <c r="E26" s="394"/>
      <c r="F26" s="394"/>
      <c r="G26" s="394"/>
      <c r="H26" s="394"/>
      <c r="I26" s="394"/>
      <c r="J26" s="394"/>
      <c r="K26" s="394"/>
      <c r="L26" s="394"/>
      <c r="M26" s="395"/>
      <c r="N26" s="283">
        <v>0</v>
      </c>
      <c r="O26" s="283"/>
      <c r="P26" s="283"/>
      <c r="Q26" s="283"/>
    </row>
    <row r="27" spans="2:19" x14ac:dyDescent="0.25">
      <c r="B27" s="284" t="s">
        <v>33</v>
      </c>
      <c r="C27" s="285"/>
      <c r="D27" s="285"/>
      <c r="E27" s="285"/>
      <c r="F27" s="285"/>
      <c r="G27" s="285"/>
      <c r="H27" s="285"/>
      <c r="I27" s="285"/>
      <c r="J27" s="285"/>
      <c r="K27" s="285"/>
      <c r="L27" s="285"/>
      <c r="M27" s="286"/>
      <c r="N27" s="290">
        <f>N28+N29+N30</f>
        <v>362363.80000000005</v>
      </c>
      <c r="O27" s="290"/>
      <c r="P27" s="290"/>
      <c r="Q27" s="290"/>
    </row>
    <row r="28" spans="2:19" x14ac:dyDescent="0.25">
      <c r="B28" s="287" t="s">
        <v>34</v>
      </c>
      <c r="C28" s="287"/>
      <c r="D28" s="287"/>
      <c r="E28" s="287"/>
      <c r="F28" s="287"/>
      <c r="G28" s="287"/>
      <c r="H28" s="287"/>
      <c r="I28" s="287"/>
      <c r="J28" s="287"/>
      <c r="K28" s="287"/>
      <c r="L28" s="287"/>
      <c r="M28" s="287"/>
      <c r="N28" s="283">
        <f>M42+M50</f>
        <v>126276.53</v>
      </c>
      <c r="O28" s="283"/>
      <c r="P28" s="283"/>
      <c r="Q28" s="283"/>
    </row>
    <row r="29" spans="2:19" x14ac:dyDescent="0.25">
      <c r="B29" s="287" t="s">
        <v>35</v>
      </c>
      <c r="C29" s="287"/>
      <c r="D29" s="287"/>
      <c r="E29" s="287"/>
      <c r="F29" s="287"/>
      <c r="G29" s="287"/>
      <c r="H29" s="287"/>
      <c r="I29" s="287"/>
      <c r="J29" s="287"/>
      <c r="K29" s="287"/>
      <c r="L29" s="287"/>
      <c r="M29" s="287"/>
      <c r="N29" s="283">
        <f>M44+M46+M48</f>
        <v>236087.27000000002</v>
      </c>
      <c r="O29" s="283"/>
      <c r="P29" s="283"/>
      <c r="Q29" s="283"/>
    </row>
    <row r="30" spans="2:19" x14ac:dyDescent="0.25">
      <c r="B30" s="287" t="s">
        <v>36</v>
      </c>
      <c r="C30" s="287"/>
      <c r="D30" s="287"/>
      <c r="E30" s="287"/>
      <c r="F30" s="287"/>
      <c r="G30" s="287"/>
      <c r="H30" s="287"/>
      <c r="I30" s="287"/>
      <c r="J30" s="287"/>
      <c r="K30" s="287"/>
      <c r="L30" s="287"/>
      <c r="M30" s="287"/>
      <c r="N30" s="283">
        <v>0</v>
      </c>
      <c r="O30" s="283"/>
      <c r="P30" s="283"/>
      <c r="Q30" s="283"/>
    </row>
    <row r="31" spans="2:19" x14ac:dyDescent="0.25">
      <c r="B31" s="275" t="s">
        <v>37</v>
      </c>
      <c r="C31" s="275"/>
      <c r="D31" s="275"/>
      <c r="E31" s="275"/>
      <c r="F31" s="275"/>
      <c r="G31" s="275"/>
      <c r="H31" s="275"/>
      <c r="I31" s="275"/>
      <c r="J31" s="275"/>
      <c r="K31" s="275"/>
      <c r="L31" s="275"/>
      <c r="M31" s="275"/>
      <c r="N31" s="290">
        <f>N18+N27</f>
        <v>7247262.5699999994</v>
      </c>
      <c r="O31" s="290"/>
      <c r="P31" s="290"/>
      <c r="Q31" s="290"/>
    </row>
    <row r="34" spans="2:22" x14ac:dyDescent="0.25">
      <c r="B34" s="13" t="s">
        <v>25</v>
      </c>
    </row>
    <row r="35" spans="2:22" x14ac:dyDescent="0.25">
      <c r="B35" s="338" t="s">
        <v>57</v>
      </c>
      <c r="C35" s="338" t="s">
        <v>58</v>
      </c>
      <c r="D35" s="338" t="s">
        <v>0</v>
      </c>
      <c r="E35" s="338" t="s">
        <v>1</v>
      </c>
      <c r="F35" s="338" t="s">
        <v>59</v>
      </c>
      <c r="G35" s="338" t="s">
        <v>277</v>
      </c>
      <c r="H35" s="392" t="s">
        <v>2</v>
      </c>
      <c r="I35" s="337" t="s">
        <v>3</v>
      </c>
      <c r="J35" s="337"/>
      <c r="K35" s="337"/>
      <c r="L35" s="337"/>
      <c r="M35" s="337"/>
      <c r="N35" s="338" t="s">
        <v>60</v>
      </c>
      <c r="O35" s="338"/>
      <c r="P35" s="338" t="s">
        <v>4</v>
      </c>
      <c r="Q35" s="338" t="s">
        <v>5</v>
      </c>
    </row>
    <row r="36" spans="2:22" ht="25.5" customHeight="1" x14ac:dyDescent="0.25">
      <c r="B36" s="338"/>
      <c r="C36" s="338"/>
      <c r="D36" s="338"/>
      <c r="E36" s="338"/>
      <c r="F36" s="338"/>
      <c r="G36" s="338"/>
      <c r="H36" s="392"/>
      <c r="I36" s="337" t="s">
        <v>6</v>
      </c>
      <c r="J36" s="337" t="s">
        <v>7</v>
      </c>
      <c r="K36" s="337"/>
      <c r="L36" s="337"/>
      <c r="M36" s="337" t="s">
        <v>8</v>
      </c>
      <c r="N36" s="338" t="s">
        <v>294</v>
      </c>
      <c r="O36" s="338" t="s">
        <v>759</v>
      </c>
      <c r="P36" s="338"/>
      <c r="Q36" s="338"/>
    </row>
    <row r="37" spans="2:22" ht="77.25" customHeight="1" x14ac:dyDescent="0.25">
      <c r="B37" s="338"/>
      <c r="C37" s="338"/>
      <c r="D37" s="338"/>
      <c r="E37" s="338"/>
      <c r="F37" s="338"/>
      <c r="G37" s="338"/>
      <c r="H37" s="392"/>
      <c r="I37" s="337"/>
      <c r="J37" s="10" t="s">
        <v>9</v>
      </c>
      <c r="K37" s="10" t="s">
        <v>10</v>
      </c>
      <c r="L37" s="10" t="s">
        <v>11</v>
      </c>
      <c r="M37" s="337"/>
      <c r="N37" s="338"/>
      <c r="O37" s="338"/>
      <c r="P37" s="338"/>
      <c r="Q37" s="338"/>
    </row>
    <row r="38" spans="2:22" s="47" customFormat="1" ht="12" x14ac:dyDescent="0.2">
      <c r="B38" s="70">
        <v>1</v>
      </c>
      <c r="C38" s="70">
        <v>2</v>
      </c>
      <c r="D38" s="70">
        <v>3</v>
      </c>
      <c r="E38" s="70">
        <v>4</v>
      </c>
      <c r="F38" s="70">
        <v>5</v>
      </c>
      <c r="G38" s="70">
        <v>6</v>
      </c>
      <c r="H38" s="70">
        <v>7</v>
      </c>
      <c r="I38" s="71">
        <v>8</v>
      </c>
      <c r="J38" s="57">
        <v>9</v>
      </c>
      <c r="K38" s="57">
        <v>10</v>
      </c>
      <c r="L38" s="57">
        <v>11</v>
      </c>
      <c r="M38" s="57">
        <v>12</v>
      </c>
      <c r="N38" s="70">
        <v>13</v>
      </c>
      <c r="O38" s="70">
        <v>14</v>
      </c>
      <c r="P38" s="70">
        <v>15</v>
      </c>
      <c r="Q38" s="70">
        <v>16</v>
      </c>
      <c r="S38" s="48"/>
    </row>
    <row r="39" spans="2:22" s="84" customFormat="1" ht="42" x14ac:dyDescent="0.2">
      <c r="B39" s="328" t="s">
        <v>717</v>
      </c>
      <c r="C39" s="331" t="s">
        <v>13</v>
      </c>
      <c r="D39" s="331" t="s">
        <v>370</v>
      </c>
      <c r="E39" s="331" t="s">
        <v>171</v>
      </c>
      <c r="F39" s="331" t="s">
        <v>14</v>
      </c>
      <c r="G39" s="331" t="s">
        <v>718</v>
      </c>
      <c r="H39" s="331" t="s">
        <v>15</v>
      </c>
      <c r="I39" s="502">
        <f>SUM(J39:M40)</f>
        <v>7247262.5699999994</v>
      </c>
      <c r="J39" s="502">
        <f>SUM(J42:J49)</f>
        <v>0</v>
      </c>
      <c r="K39" s="502">
        <f>SUM(K42:K49)</f>
        <v>0</v>
      </c>
      <c r="L39" s="502">
        <f>SUM(L42:L51)</f>
        <v>6884898.7699999996</v>
      </c>
      <c r="M39" s="502">
        <f>SUM(M42:M51)</f>
        <v>362363.80000000005</v>
      </c>
      <c r="N39" s="44" t="s">
        <v>767</v>
      </c>
      <c r="O39" s="217">
        <f>O42+O44+O46+O48+O50</f>
        <v>5</v>
      </c>
      <c r="P39" s="331" t="s">
        <v>356</v>
      </c>
      <c r="Q39" s="331" t="s">
        <v>734</v>
      </c>
      <c r="S39" s="86"/>
      <c r="T39" s="156"/>
    </row>
    <row r="40" spans="2:22" s="84" customFormat="1" ht="31.5" x14ac:dyDescent="0.2">
      <c r="B40" s="329"/>
      <c r="C40" s="332"/>
      <c r="D40" s="332"/>
      <c r="E40" s="332"/>
      <c r="F40" s="332"/>
      <c r="G40" s="332"/>
      <c r="H40" s="332"/>
      <c r="I40" s="503"/>
      <c r="J40" s="503"/>
      <c r="K40" s="503"/>
      <c r="L40" s="503"/>
      <c r="M40" s="503"/>
      <c r="N40" s="44" t="s">
        <v>719</v>
      </c>
      <c r="O40" s="217">
        <f>O43+O45+O47+O49+O51</f>
        <v>113</v>
      </c>
      <c r="P40" s="332"/>
      <c r="Q40" s="332"/>
      <c r="S40" s="86"/>
    </row>
    <row r="41" spans="2:22" ht="22.5" x14ac:dyDescent="0.25">
      <c r="B41" s="42" t="s">
        <v>16</v>
      </c>
      <c r="C41" s="43"/>
      <c r="D41" s="43"/>
      <c r="E41" s="43"/>
      <c r="F41" s="43"/>
      <c r="G41" s="43"/>
      <c r="H41" s="43"/>
      <c r="I41" s="66"/>
      <c r="J41" s="66"/>
      <c r="K41" s="67"/>
      <c r="L41" s="67"/>
      <c r="M41" s="66"/>
      <c r="N41" s="43"/>
      <c r="O41" s="72"/>
      <c r="P41" s="73"/>
      <c r="Q41" s="43"/>
    </row>
    <row r="42" spans="2:22" ht="33.75" x14ac:dyDescent="0.25">
      <c r="B42" s="324" t="s">
        <v>741</v>
      </c>
      <c r="C42" s="325"/>
      <c r="D42" s="319" t="s">
        <v>742</v>
      </c>
      <c r="E42" s="319" t="s">
        <v>299</v>
      </c>
      <c r="F42" s="325"/>
      <c r="G42" s="319" t="s">
        <v>718</v>
      </c>
      <c r="H42" s="325"/>
      <c r="I42" s="420">
        <f>SUM(J42:M43)</f>
        <v>526733</v>
      </c>
      <c r="J42" s="420">
        <v>0</v>
      </c>
      <c r="K42" s="425">
        <v>0</v>
      </c>
      <c r="L42" s="425">
        <v>500396</v>
      </c>
      <c r="M42" s="425">
        <v>26337</v>
      </c>
      <c r="N42" s="80" t="s">
        <v>767</v>
      </c>
      <c r="O42" s="39">
        <v>1</v>
      </c>
      <c r="P42" s="319" t="s">
        <v>356</v>
      </c>
      <c r="Q42" s="319" t="s">
        <v>734</v>
      </c>
      <c r="R42" s="205"/>
      <c r="S42" s="103"/>
      <c r="T42" s="103"/>
      <c r="U42" s="103"/>
      <c r="V42" s="103"/>
    </row>
    <row r="43" spans="2:22" ht="26.25" customHeight="1" x14ac:dyDescent="0.25">
      <c r="B43" s="324"/>
      <c r="C43" s="325"/>
      <c r="D43" s="319"/>
      <c r="E43" s="319"/>
      <c r="F43" s="325"/>
      <c r="G43" s="319"/>
      <c r="H43" s="325"/>
      <c r="I43" s="420"/>
      <c r="J43" s="420"/>
      <c r="K43" s="426"/>
      <c r="L43" s="426"/>
      <c r="M43" s="426"/>
      <c r="N43" s="80" t="s">
        <v>719</v>
      </c>
      <c r="O43" s="39">
        <v>13</v>
      </c>
      <c r="P43" s="319"/>
      <c r="Q43" s="319"/>
      <c r="R43" s="221"/>
      <c r="S43" s="103"/>
      <c r="T43" s="103"/>
      <c r="U43" s="103"/>
      <c r="V43" s="103"/>
    </row>
    <row r="44" spans="2:22" ht="33.75" customHeight="1" x14ac:dyDescent="0.25">
      <c r="B44" s="324" t="s">
        <v>746</v>
      </c>
      <c r="C44" s="325"/>
      <c r="D44" s="319" t="s">
        <v>651</v>
      </c>
      <c r="E44" s="319" t="s">
        <v>18</v>
      </c>
      <c r="F44" s="325"/>
      <c r="G44" s="319" t="s">
        <v>718</v>
      </c>
      <c r="H44" s="325"/>
      <c r="I44" s="425">
        <f>SUM(J44:M45)</f>
        <v>118274</v>
      </c>
      <c r="J44" s="425">
        <v>0</v>
      </c>
      <c r="K44" s="425">
        <v>0</v>
      </c>
      <c r="L44" s="425">
        <v>112360</v>
      </c>
      <c r="M44" s="425">
        <v>5914</v>
      </c>
      <c r="N44" s="80" t="s">
        <v>767</v>
      </c>
      <c r="O44" s="39">
        <v>1</v>
      </c>
      <c r="P44" s="319" t="s">
        <v>356</v>
      </c>
      <c r="Q44" s="319" t="s">
        <v>734</v>
      </c>
      <c r="R44" s="205"/>
    </row>
    <row r="45" spans="2:22" ht="26.25" customHeight="1" x14ac:dyDescent="0.25">
      <c r="B45" s="324"/>
      <c r="C45" s="325"/>
      <c r="D45" s="319"/>
      <c r="E45" s="319"/>
      <c r="F45" s="325"/>
      <c r="G45" s="319"/>
      <c r="H45" s="325"/>
      <c r="I45" s="426"/>
      <c r="J45" s="426"/>
      <c r="K45" s="426"/>
      <c r="L45" s="426"/>
      <c r="M45" s="426"/>
      <c r="N45" s="80" t="s">
        <v>719</v>
      </c>
      <c r="O45" s="39">
        <v>2</v>
      </c>
      <c r="P45" s="319"/>
      <c r="Q45" s="319"/>
      <c r="R45" s="221"/>
    </row>
    <row r="46" spans="2:22" ht="33.75" customHeight="1" x14ac:dyDescent="0.25">
      <c r="B46" s="324" t="s">
        <v>747</v>
      </c>
      <c r="C46" s="325"/>
      <c r="D46" s="319" t="s">
        <v>382</v>
      </c>
      <c r="E46" s="319" t="s">
        <v>18</v>
      </c>
      <c r="F46" s="325"/>
      <c r="G46" s="319" t="s">
        <v>718</v>
      </c>
      <c r="H46" s="325"/>
      <c r="I46" s="420">
        <f>SUM(J46:M47)</f>
        <v>4392938.95</v>
      </c>
      <c r="J46" s="420">
        <v>0</v>
      </c>
      <c r="K46" s="425">
        <v>0</v>
      </c>
      <c r="L46" s="425">
        <v>4173292</v>
      </c>
      <c r="M46" s="425">
        <v>219646.95</v>
      </c>
      <c r="N46" s="80" t="s">
        <v>767</v>
      </c>
      <c r="O46" s="39">
        <v>1</v>
      </c>
      <c r="P46" s="319" t="s">
        <v>356</v>
      </c>
      <c r="Q46" s="319" t="s">
        <v>734</v>
      </c>
      <c r="R46" s="205"/>
    </row>
    <row r="47" spans="2:22" ht="23.25" customHeight="1" x14ac:dyDescent="0.25">
      <c r="B47" s="324"/>
      <c r="C47" s="325"/>
      <c r="D47" s="319"/>
      <c r="E47" s="319"/>
      <c r="F47" s="325"/>
      <c r="G47" s="319"/>
      <c r="H47" s="325"/>
      <c r="I47" s="420"/>
      <c r="J47" s="420"/>
      <c r="K47" s="426"/>
      <c r="L47" s="426"/>
      <c r="M47" s="426"/>
      <c r="N47" s="80" t="s">
        <v>719</v>
      </c>
      <c r="O47" s="39">
        <v>31</v>
      </c>
      <c r="P47" s="319"/>
      <c r="Q47" s="319"/>
      <c r="R47" s="221"/>
    </row>
    <row r="48" spans="2:22" s="25" customFormat="1" ht="33.75" customHeight="1" x14ac:dyDescent="0.25">
      <c r="B48" s="324" t="s">
        <v>761</v>
      </c>
      <c r="C48" s="325"/>
      <c r="D48" s="319" t="s">
        <v>390</v>
      </c>
      <c r="E48" s="319" t="s">
        <v>26</v>
      </c>
      <c r="F48" s="325"/>
      <c r="G48" s="319" t="s">
        <v>718</v>
      </c>
      <c r="H48" s="325"/>
      <c r="I48" s="420">
        <f>SUM(J48:M49)</f>
        <v>210526.32</v>
      </c>
      <c r="J48" s="420">
        <v>0</v>
      </c>
      <c r="K48" s="425">
        <v>0</v>
      </c>
      <c r="L48" s="425">
        <v>200000</v>
      </c>
      <c r="M48" s="425">
        <v>10526.32</v>
      </c>
      <c r="N48" s="80" t="s">
        <v>767</v>
      </c>
      <c r="O48" s="39">
        <v>1</v>
      </c>
      <c r="P48" s="319" t="s">
        <v>356</v>
      </c>
      <c r="Q48" s="319" t="s">
        <v>734</v>
      </c>
      <c r="R48" s="205"/>
      <c r="T48"/>
      <c r="U48"/>
      <c r="V48"/>
    </row>
    <row r="49" spans="2:22" s="25" customFormat="1" ht="24.75" customHeight="1" x14ac:dyDescent="0.25">
      <c r="B49" s="324"/>
      <c r="C49" s="325"/>
      <c r="D49" s="319"/>
      <c r="E49" s="319"/>
      <c r="F49" s="325"/>
      <c r="G49" s="319"/>
      <c r="H49" s="325"/>
      <c r="I49" s="420"/>
      <c r="J49" s="420"/>
      <c r="K49" s="426"/>
      <c r="L49" s="426"/>
      <c r="M49" s="426"/>
      <c r="N49" s="80" t="s">
        <v>719</v>
      </c>
      <c r="O49" s="39">
        <v>2</v>
      </c>
      <c r="P49" s="319"/>
      <c r="Q49" s="319"/>
      <c r="R49" s="221"/>
      <c r="T49"/>
      <c r="U49"/>
      <c r="V49"/>
    </row>
    <row r="50" spans="2:22" s="25" customFormat="1" ht="33.75" customHeight="1" x14ac:dyDescent="0.25">
      <c r="B50" s="324" t="s">
        <v>743</v>
      </c>
      <c r="C50" s="325"/>
      <c r="D50" s="319" t="s">
        <v>380</v>
      </c>
      <c r="E50" s="319" t="s">
        <v>18</v>
      </c>
      <c r="F50" s="325"/>
      <c r="G50" s="319" t="s">
        <v>718</v>
      </c>
      <c r="H50" s="325"/>
      <c r="I50" s="420">
        <f>SUM(J50:M51)</f>
        <v>1998790.3</v>
      </c>
      <c r="J50" s="420">
        <v>0</v>
      </c>
      <c r="K50" s="425">
        <v>0</v>
      </c>
      <c r="L50" s="425">
        <v>1898850.77</v>
      </c>
      <c r="M50" s="425">
        <v>99939.53</v>
      </c>
      <c r="N50" s="80" t="s">
        <v>767</v>
      </c>
      <c r="O50" s="39">
        <v>1</v>
      </c>
      <c r="P50" s="319" t="s">
        <v>356</v>
      </c>
      <c r="Q50" s="319" t="s">
        <v>734</v>
      </c>
      <c r="R50" s="205"/>
      <c r="T50"/>
      <c r="U50"/>
      <c r="V50"/>
    </row>
    <row r="51" spans="2:22" s="25" customFormat="1" ht="21.75" customHeight="1" x14ac:dyDescent="0.25">
      <c r="B51" s="324"/>
      <c r="C51" s="325"/>
      <c r="D51" s="319"/>
      <c r="E51" s="319"/>
      <c r="F51" s="325"/>
      <c r="G51" s="319"/>
      <c r="H51" s="325"/>
      <c r="I51" s="420"/>
      <c r="J51" s="420"/>
      <c r="K51" s="426"/>
      <c r="L51" s="426"/>
      <c r="M51" s="426"/>
      <c r="N51" s="80" t="s">
        <v>719</v>
      </c>
      <c r="O51" s="39">
        <v>65</v>
      </c>
      <c r="P51" s="319"/>
      <c r="Q51" s="319"/>
      <c r="R51" s="222"/>
      <c r="T51"/>
      <c r="U51"/>
      <c r="V51"/>
    </row>
    <row r="52" spans="2:22" s="25" customFormat="1" x14ac:dyDescent="0.25">
      <c r="B52" s="444" t="s">
        <v>12</v>
      </c>
      <c r="C52" s="444"/>
      <c r="D52" s="444"/>
      <c r="E52" s="444"/>
      <c r="F52" s="444"/>
      <c r="G52" s="444"/>
      <c r="H52" s="444"/>
      <c r="I52" s="88">
        <f>I39</f>
        <v>7247262.5699999994</v>
      </c>
      <c r="J52" s="88">
        <f>J39</f>
        <v>0</v>
      </c>
      <c r="K52" s="88">
        <f>K39</f>
        <v>0</v>
      </c>
      <c r="L52" s="88">
        <f>L39</f>
        <v>6884898.7699999996</v>
      </c>
      <c r="M52" s="88">
        <f>M39</f>
        <v>362363.80000000005</v>
      </c>
      <c r="N52" s="445"/>
      <c r="O52" s="445"/>
      <c r="P52" s="445"/>
      <c r="Q52" s="445"/>
      <c r="R52" s="198"/>
      <c r="T52"/>
      <c r="U52"/>
      <c r="V52"/>
    </row>
    <row r="53" spans="2:22" s="25" customFormat="1" ht="40.5" customHeight="1" x14ac:dyDescent="0.25">
      <c r="B53" s="187" t="s">
        <v>671</v>
      </c>
      <c r="C53" s="364" t="s">
        <v>744</v>
      </c>
      <c r="D53" s="364"/>
      <c r="E53" s="364"/>
      <c r="F53" s="364"/>
      <c r="G53" s="364"/>
      <c r="H53" s="364"/>
      <c r="I53" s="364"/>
      <c r="J53" s="364"/>
      <c r="K53" s="364"/>
      <c r="L53" s="364"/>
      <c r="M53" s="364"/>
      <c r="N53" s="364"/>
      <c r="O53" s="364"/>
      <c r="P53" s="364"/>
      <c r="Q53" s="364"/>
      <c r="R53"/>
      <c r="T53"/>
      <c r="U53"/>
      <c r="V53"/>
    </row>
    <row r="54" spans="2:22" s="25" customFormat="1" ht="15" customHeight="1" x14ac:dyDescent="0.25">
      <c r="B54" s="147"/>
      <c r="C54" s="147"/>
      <c r="D54" s="147"/>
      <c r="E54" s="147"/>
      <c r="F54" s="147"/>
      <c r="G54" s="147"/>
      <c r="H54" s="147"/>
      <c r="I54" s="147"/>
      <c r="J54" s="147"/>
      <c r="K54" s="147"/>
      <c r="L54" s="147"/>
      <c r="M54" s="147"/>
      <c r="N54" s="147"/>
      <c r="O54" s="147"/>
      <c r="P54" s="147"/>
      <c r="Q54" s="147"/>
      <c r="R54"/>
      <c r="T54"/>
      <c r="U54"/>
      <c r="V54"/>
    </row>
    <row r="56" spans="2:22" x14ac:dyDescent="0.25">
      <c r="B56" s="21" t="s">
        <v>147</v>
      </c>
    </row>
    <row r="57" spans="2:22" ht="15" customHeight="1" x14ac:dyDescent="0.25">
      <c r="B57" s="14" t="s">
        <v>39</v>
      </c>
      <c r="C57" s="307" t="s">
        <v>148</v>
      </c>
      <c r="D57" s="307"/>
      <c r="E57" s="307"/>
      <c r="F57" s="387" t="s">
        <v>149</v>
      </c>
      <c r="G57" s="388"/>
      <c r="H57" s="388"/>
      <c r="I57" s="388"/>
      <c r="J57" s="389"/>
      <c r="K57" s="307" t="s">
        <v>150</v>
      </c>
      <c r="L57" s="307"/>
      <c r="M57" s="307"/>
      <c r="N57" s="307"/>
      <c r="O57" s="307"/>
      <c r="P57" s="307"/>
      <c r="Q57" s="307"/>
    </row>
    <row r="58" spans="2:22" s="47" customFormat="1" ht="12" x14ac:dyDescent="0.2">
      <c r="B58" s="56">
        <v>1</v>
      </c>
      <c r="C58" s="274">
        <v>2</v>
      </c>
      <c r="D58" s="274"/>
      <c r="E58" s="274"/>
      <c r="F58" s="375">
        <v>3</v>
      </c>
      <c r="G58" s="376"/>
      <c r="H58" s="376"/>
      <c r="I58" s="376"/>
      <c r="J58" s="377"/>
      <c r="K58" s="274">
        <v>4</v>
      </c>
      <c r="L58" s="274"/>
      <c r="M58" s="274"/>
      <c r="N58" s="274"/>
      <c r="O58" s="274"/>
      <c r="P58" s="274"/>
      <c r="Q58" s="274"/>
      <c r="S58" s="48"/>
    </row>
    <row r="59" spans="2:22" s="18" customFormat="1" x14ac:dyDescent="0.25">
      <c r="B59" s="22"/>
      <c r="C59" s="378" t="s">
        <v>159</v>
      </c>
      <c r="D59" s="379"/>
      <c r="E59" s="380"/>
      <c r="F59" s="381"/>
      <c r="G59" s="382"/>
      <c r="H59" s="382"/>
      <c r="I59" s="382"/>
      <c r="J59" s="383"/>
      <c r="K59" s="363"/>
      <c r="L59" s="363"/>
      <c r="M59" s="363"/>
      <c r="N59" s="363"/>
      <c r="O59" s="363"/>
      <c r="P59" s="363"/>
      <c r="Q59" s="363"/>
      <c r="S59" s="26"/>
    </row>
    <row r="62" spans="2:22" x14ac:dyDescent="0.25">
      <c r="B62" s="21" t="s">
        <v>151</v>
      </c>
    </row>
    <row r="63" spans="2:22" ht="15" customHeight="1" x14ac:dyDescent="0.25">
      <c r="B63" s="14" t="s">
        <v>39</v>
      </c>
      <c r="C63" s="307" t="s">
        <v>152</v>
      </c>
      <c r="D63" s="307"/>
      <c r="E63" s="307"/>
      <c r="F63" s="307" t="s">
        <v>149</v>
      </c>
      <c r="G63" s="307"/>
      <c r="H63" s="307"/>
      <c r="I63" s="307"/>
      <c r="J63" s="307"/>
      <c r="K63" s="307" t="s">
        <v>153</v>
      </c>
      <c r="L63" s="307"/>
      <c r="M63" s="307"/>
      <c r="N63" s="307"/>
      <c r="O63" s="307"/>
      <c r="P63" s="307"/>
      <c r="Q63" s="307"/>
    </row>
    <row r="64" spans="2:22" s="47" customFormat="1" ht="11.25" customHeight="1" x14ac:dyDescent="0.2">
      <c r="B64" s="56">
        <v>1</v>
      </c>
      <c r="C64" s="274">
        <v>2</v>
      </c>
      <c r="D64" s="274"/>
      <c r="E64" s="274"/>
      <c r="F64" s="274">
        <v>3</v>
      </c>
      <c r="G64" s="274"/>
      <c r="H64" s="274"/>
      <c r="I64" s="274"/>
      <c r="J64" s="274"/>
      <c r="K64" s="274">
        <v>4</v>
      </c>
      <c r="L64" s="274"/>
      <c r="M64" s="274"/>
      <c r="N64" s="274"/>
      <c r="O64" s="274"/>
      <c r="P64" s="274"/>
      <c r="Q64" s="274"/>
      <c r="S64" s="48"/>
    </row>
    <row r="65" spans="2:19" s="18" customFormat="1" x14ac:dyDescent="0.25">
      <c r="B65" s="22"/>
      <c r="C65" s="279" t="s">
        <v>159</v>
      </c>
      <c r="D65" s="279"/>
      <c r="E65" s="279"/>
      <c r="F65" s="362"/>
      <c r="G65" s="362"/>
      <c r="H65" s="362"/>
      <c r="I65" s="362"/>
      <c r="J65" s="362"/>
      <c r="K65" s="363"/>
      <c r="L65" s="363"/>
      <c r="M65" s="363"/>
      <c r="N65" s="363"/>
      <c r="O65" s="363"/>
      <c r="P65" s="363"/>
      <c r="Q65" s="363"/>
      <c r="S65" s="26"/>
    </row>
    <row r="68" spans="2:19" x14ac:dyDescent="0.25">
      <c r="B68" s="21" t="s">
        <v>154</v>
      </c>
    </row>
    <row r="69" spans="2:19" ht="39" customHeight="1" x14ac:dyDescent="0.25">
      <c r="B69" s="11" t="s">
        <v>39</v>
      </c>
      <c r="C69" s="271" t="s">
        <v>155</v>
      </c>
      <c r="D69" s="271"/>
      <c r="E69" s="271"/>
      <c r="F69" s="365" t="s">
        <v>156</v>
      </c>
      <c r="G69" s="366"/>
      <c r="H69" s="366"/>
      <c r="I69" s="366"/>
      <c r="J69" s="366"/>
      <c r="K69" s="366"/>
      <c r="L69" s="366"/>
      <c r="M69" s="366"/>
      <c r="N69" s="366"/>
      <c r="O69" s="366"/>
      <c r="P69" s="366"/>
      <c r="Q69" s="367"/>
    </row>
    <row r="70" spans="2:19" s="64" customFormat="1" ht="12" x14ac:dyDescent="0.2">
      <c r="B70" s="63">
        <v>1</v>
      </c>
      <c r="C70" s="360">
        <v>2</v>
      </c>
      <c r="D70" s="360"/>
      <c r="E70" s="360"/>
      <c r="F70" s="368">
        <v>3</v>
      </c>
      <c r="G70" s="369"/>
      <c r="H70" s="369"/>
      <c r="I70" s="369"/>
      <c r="J70" s="369"/>
      <c r="K70" s="369"/>
      <c r="L70" s="369"/>
      <c r="M70" s="369"/>
      <c r="N70" s="369"/>
      <c r="O70" s="369"/>
      <c r="P70" s="369"/>
      <c r="Q70" s="370"/>
      <c r="S70" s="48"/>
    </row>
    <row r="71" spans="2:19" s="18" customFormat="1" ht="110.25" customHeight="1" x14ac:dyDescent="0.25">
      <c r="B71" s="12" t="s">
        <v>69</v>
      </c>
      <c r="C71" s="361" t="s">
        <v>720</v>
      </c>
      <c r="D71" s="361"/>
      <c r="E71" s="361"/>
      <c r="F71" s="437" t="s">
        <v>758</v>
      </c>
      <c r="G71" s="438"/>
      <c r="H71" s="438"/>
      <c r="I71" s="438"/>
      <c r="J71" s="438"/>
      <c r="K71" s="438"/>
      <c r="L71" s="438"/>
      <c r="M71" s="438"/>
      <c r="N71" s="438"/>
      <c r="O71" s="438"/>
      <c r="P71" s="438"/>
      <c r="Q71" s="439"/>
      <c r="S71" s="26"/>
    </row>
    <row r="72" spans="2:19" s="18" customFormat="1" x14ac:dyDescent="0.25">
      <c r="C72" s="65"/>
      <c r="D72" s="65"/>
      <c r="E72" s="65"/>
      <c r="F72" s="65"/>
      <c r="G72" s="65"/>
      <c r="H72" s="65"/>
      <c r="I72" s="59"/>
      <c r="J72" s="59"/>
      <c r="K72" s="59"/>
      <c r="L72" s="59"/>
      <c r="M72" s="59"/>
      <c r="N72" s="59"/>
      <c r="O72" s="59"/>
      <c r="P72" s="59"/>
      <c r="Q72" s="59"/>
      <c r="S72" s="26"/>
    </row>
    <row r="74" spans="2:19" x14ac:dyDescent="0.25">
      <c r="B74" s="21" t="s">
        <v>157</v>
      </c>
    </row>
    <row r="75" spans="2:19" x14ac:dyDescent="0.25">
      <c r="B75" s="14" t="s">
        <v>39</v>
      </c>
      <c r="C75" s="307" t="s">
        <v>158</v>
      </c>
      <c r="D75" s="307"/>
      <c r="E75" s="307"/>
      <c r="F75" s="307"/>
      <c r="G75" s="307"/>
      <c r="H75" s="307"/>
      <c r="I75" s="307"/>
      <c r="J75" s="307"/>
      <c r="K75" s="307"/>
      <c r="L75" s="307"/>
      <c r="M75" s="307"/>
      <c r="N75" s="307"/>
      <c r="O75" s="307"/>
      <c r="P75" s="307"/>
      <c r="Q75" s="307"/>
    </row>
    <row r="76" spans="2:19" s="47" customFormat="1" ht="12" x14ac:dyDescent="0.2">
      <c r="B76" s="63">
        <v>1</v>
      </c>
      <c r="C76" s="274">
        <v>2</v>
      </c>
      <c r="D76" s="274"/>
      <c r="E76" s="274"/>
      <c r="F76" s="274"/>
      <c r="G76" s="274"/>
      <c r="H76" s="274"/>
      <c r="I76" s="274"/>
      <c r="J76" s="274"/>
      <c r="K76" s="274"/>
      <c r="L76" s="274"/>
      <c r="M76" s="274"/>
      <c r="N76" s="274"/>
      <c r="O76" s="274"/>
      <c r="P76" s="274"/>
      <c r="Q76" s="274"/>
      <c r="S76" s="48"/>
    </row>
    <row r="77" spans="2:19" s="18" customFormat="1" x14ac:dyDescent="0.25">
      <c r="B77" s="22"/>
      <c r="C77" s="279" t="s">
        <v>159</v>
      </c>
      <c r="D77" s="279"/>
      <c r="E77" s="279"/>
      <c r="F77" s="279"/>
      <c r="G77" s="279"/>
      <c r="H77" s="279"/>
      <c r="I77" s="279"/>
      <c r="J77" s="279"/>
      <c r="K77" s="279"/>
      <c r="L77" s="279"/>
      <c r="M77" s="279"/>
      <c r="N77" s="279"/>
      <c r="O77" s="279"/>
      <c r="P77" s="279"/>
      <c r="Q77" s="279"/>
      <c r="S77" s="26"/>
    </row>
  </sheetData>
  <mergeCells count="180">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24:M24"/>
    <mergeCell ref="N24:Q24"/>
    <mergeCell ref="B19:M19"/>
    <mergeCell ref="N19:Q19"/>
    <mergeCell ref="B20:M20"/>
    <mergeCell ref="N20:Q20"/>
    <mergeCell ref="B21:M21"/>
    <mergeCell ref="N21:Q21"/>
    <mergeCell ref="B28:M28"/>
    <mergeCell ref="N28:Q28"/>
    <mergeCell ref="B29:M29"/>
    <mergeCell ref="N29:Q29"/>
    <mergeCell ref="B30:M30"/>
    <mergeCell ref="N30:Q30"/>
    <mergeCell ref="B25:M25"/>
    <mergeCell ref="N25:Q25"/>
    <mergeCell ref="B26:M26"/>
    <mergeCell ref="N26:Q26"/>
    <mergeCell ref="B27:M27"/>
    <mergeCell ref="N27:Q27"/>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D39:D40"/>
    <mergeCell ref="E39:E40"/>
    <mergeCell ref="F39:F40"/>
    <mergeCell ref="G39:G40"/>
    <mergeCell ref="D44:D45"/>
    <mergeCell ref="E44:E45"/>
    <mergeCell ref="F44:F45"/>
    <mergeCell ref="G44:G45"/>
    <mergeCell ref="J42:J43"/>
    <mergeCell ref="K42:K43"/>
    <mergeCell ref="L42:L43"/>
    <mergeCell ref="M42:M43"/>
    <mergeCell ref="P42:P43"/>
    <mergeCell ref="J46:J47"/>
    <mergeCell ref="K46:K47"/>
    <mergeCell ref="L46:L47"/>
    <mergeCell ref="M46:M47"/>
    <mergeCell ref="P46:P47"/>
    <mergeCell ref="Q46:Q47"/>
    <mergeCell ref="P44:P45"/>
    <mergeCell ref="Q44:Q45"/>
    <mergeCell ref="B46:B47"/>
    <mergeCell ref="C46:C47"/>
    <mergeCell ref="D46:D47"/>
    <mergeCell ref="E46:E47"/>
    <mergeCell ref="F46:F47"/>
    <mergeCell ref="G46:G47"/>
    <mergeCell ref="H46:H47"/>
    <mergeCell ref="I46:I47"/>
    <mergeCell ref="H44:H45"/>
    <mergeCell ref="I44:I45"/>
    <mergeCell ref="J44:J45"/>
    <mergeCell ref="K44:K45"/>
    <mergeCell ref="L44:L45"/>
    <mergeCell ref="M44:M45"/>
    <mergeCell ref="B44:B45"/>
    <mergeCell ref="C44:C45"/>
    <mergeCell ref="P48:P49"/>
    <mergeCell ref="Q48:Q49"/>
    <mergeCell ref="B50:B51"/>
    <mergeCell ref="C50:C51"/>
    <mergeCell ref="D50:D51"/>
    <mergeCell ref="E50:E51"/>
    <mergeCell ref="F50:F51"/>
    <mergeCell ref="G50:G51"/>
    <mergeCell ref="H50:H51"/>
    <mergeCell ref="I50:I51"/>
    <mergeCell ref="H48:H49"/>
    <mergeCell ref="I48:I49"/>
    <mergeCell ref="J48:J49"/>
    <mergeCell ref="K48:K49"/>
    <mergeCell ref="L48:L49"/>
    <mergeCell ref="M48:M49"/>
    <mergeCell ref="B48:B49"/>
    <mergeCell ref="C48:C49"/>
    <mergeCell ref="D48:D49"/>
    <mergeCell ref="E48:E49"/>
    <mergeCell ref="F48:F49"/>
    <mergeCell ref="G48:G49"/>
    <mergeCell ref="B52:H52"/>
    <mergeCell ref="N52:Q52"/>
    <mergeCell ref="C53:Q53"/>
    <mergeCell ref="C57:E57"/>
    <mergeCell ref="F57:J57"/>
    <mergeCell ref="K57:Q57"/>
    <mergeCell ref="J50:J51"/>
    <mergeCell ref="K50:K51"/>
    <mergeCell ref="L50:L51"/>
    <mergeCell ref="M50:M51"/>
    <mergeCell ref="P50:P51"/>
    <mergeCell ref="Q50:Q51"/>
    <mergeCell ref="C63:E63"/>
    <mergeCell ref="F63:J63"/>
    <mergeCell ref="K63:Q63"/>
    <mergeCell ref="C64:E64"/>
    <mergeCell ref="F64:J64"/>
    <mergeCell ref="K64:Q64"/>
    <mergeCell ref="C58:E58"/>
    <mergeCell ref="F58:J58"/>
    <mergeCell ref="K58:Q58"/>
    <mergeCell ref="C59:E59"/>
    <mergeCell ref="F59:J59"/>
    <mergeCell ref="K59:Q59"/>
    <mergeCell ref="C71:E71"/>
    <mergeCell ref="F71:Q71"/>
    <mergeCell ref="C75:Q75"/>
    <mergeCell ref="C76:Q76"/>
    <mergeCell ref="C77:Q77"/>
    <mergeCell ref="C65:E65"/>
    <mergeCell ref="F65:J65"/>
    <mergeCell ref="K65:Q65"/>
    <mergeCell ref="C69:E69"/>
    <mergeCell ref="F69:Q69"/>
    <mergeCell ref="C70:E70"/>
    <mergeCell ref="F70:Q70"/>
  </mergeCells>
  <pageMargins left="0.7" right="0.7" top="0.75" bottom="0.75" header="0.3" footer="0.3"/>
  <pageSetup paperSize="9" scale="57" fitToHeight="0"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8F094-8258-423A-AE82-731B85C53827}">
  <sheetPr>
    <tabColor rgb="FFFF0000"/>
    <pageSetUpPr fitToPage="1"/>
  </sheetPr>
  <dimension ref="B2:V82"/>
  <sheetViews>
    <sheetView tabSelected="1" workbookViewId="0">
      <selection activeCell="R53" sqref="R53"/>
    </sheetView>
  </sheetViews>
  <sheetFormatPr defaultRowHeight="15" x14ac:dyDescent="0.25"/>
  <cols>
    <col min="1" max="1" width="3.7109375" customWidth="1"/>
    <col min="2" max="2" width="21.7109375" style="4"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8" customWidth="1"/>
    <col min="10" max="10" width="9.140625" style="8"/>
    <col min="11" max="11" width="11.5703125" style="8" customWidth="1"/>
    <col min="12" max="13" width="10.42578125" style="8" customWidth="1"/>
    <col min="14" max="14" width="46.85546875" style="1" customWidth="1"/>
    <col min="15" max="15" width="10.5703125" style="5" customWidth="1"/>
    <col min="16" max="16" width="13.5703125" style="1" customWidth="1"/>
    <col min="17" max="17" width="13.140625" style="1" customWidth="1"/>
    <col min="18" max="18" width="23.140625" customWidth="1"/>
    <col min="19" max="19" width="10.5703125" style="25" bestFit="1" customWidth="1"/>
    <col min="20" max="20" width="17.140625" customWidth="1"/>
    <col min="21" max="21" width="11.42578125" bestFit="1" customWidth="1"/>
    <col min="22" max="22" width="14.71093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4" spans="2:19" x14ac:dyDescent="0.25">
      <c r="B4" s="4" t="s">
        <v>280</v>
      </c>
    </row>
    <row r="5" spans="2:19" x14ac:dyDescent="0.25">
      <c r="B5" s="270" t="s">
        <v>721</v>
      </c>
      <c r="C5" s="270"/>
      <c r="D5" s="270"/>
      <c r="E5" s="270"/>
      <c r="F5" s="270"/>
      <c r="G5" s="270"/>
      <c r="H5" s="270"/>
      <c r="I5" s="270"/>
      <c r="J5" s="270"/>
      <c r="K5" s="270"/>
      <c r="L5" s="270"/>
      <c r="M5" s="270"/>
      <c r="N5" s="270"/>
      <c r="O5" s="270"/>
      <c r="P5" s="270"/>
      <c r="Q5" s="270"/>
    </row>
    <row r="6" spans="2:19" x14ac:dyDescent="0.25">
      <c r="B6" s="270" t="s">
        <v>722</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606</v>
      </c>
      <c r="O10" s="291" t="s">
        <v>607</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S11" s="48"/>
    </row>
    <row r="12" spans="2:19" ht="44.25" customHeight="1" x14ac:dyDescent="0.25">
      <c r="B12" s="62" t="s">
        <v>43</v>
      </c>
      <c r="C12" s="363" t="s">
        <v>723</v>
      </c>
      <c r="D12" s="363"/>
      <c r="E12" s="341" t="s">
        <v>724</v>
      </c>
      <c r="F12" s="341"/>
      <c r="G12" s="341"/>
      <c r="H12" s="341"/>
      <c r="I12" s="341"/>
      <c r="J12" s="341"/>
      <c r="K12" s="340">
        <v>0</v>
      </c>
      <c r="L12" s="340"/>
      <c r="M12" s="340"/>
      <c r="N12" s="12">
        <v>0</v>
      </c>
      <c r="O12" s="301">
        <f>O39</f>
        <v>2145</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411">
        <v>1</v>
      </c>
      <c r="C17" s="411"/>
      <c r="D17" s="411"/>
      <c r="E17" s="411"/>
      <c r="F17" s="411"/>
      <c r="G17" s="411"/>
      <c r="H17" s="411"/>
      <c r="I17" s="411"/>
      <c r="J17" s="411"/>
      <c r="K17" s="411"/>
      <c r="L17" s="411"/>
      <c r="M17" s="411"/>
      <c r="N17" s="411">
        <v>2</v>
      </c>
      <c r="O17" s="411"/>
      <c r="P17" s="411"/>
      <c r="Q17" s="411"/>
      <c r="S17" s="48"/>
    </row>
    <row r="18" spans="2:19" x14ac:dyDescent="0.25">
      <c r="B18" s="275" t="s">
        <v>28</v>
      </c>
      <c r="C18" s="275"/>
      <c r="D18" s="275"/>
      <c r="E18" s="275"/>
      <c r="F18" s="275"/>
      <c r="G18" s="275"/>
      <c r="H18" s="275"/>
      <c r="I18" s="275"/>
      <c r="J18" s="275"/>
      <c r="K18" s="275"/>
      <c r="L18" s="275"/>
      <c r="M18" s="275"/>
      <c r="N18" s="290">
        <f>N19+N21+N23</f>
        <v>3363900.21</v>
      </c>
      <c r="O18" s="290"/>
      <c r="P18" s="290"/>
      <c r="Q18" s="290"/>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93" t="s">
        <v>18</v>
      </c>
      <c r="C20" s="394"/>
      <c r="D20" s="394"/>
      <c r="E20" s="394"/>
      <c r="F20" s="394"/>
      <c r="G20" s="394"/>
      <c r="H20" s="394"/>
      <c r="I20" s="394"/>
      <c r="J20" s="394"/>
      <c r="K20" s="394"/>
      <c r="L20" s="394"/>
      <c r="M20" s="395"/>
      <c r="N20" s="283">
        <v>0</v>
      </c>
      <c r="O20" s="283"/>
      <c r="P20" s="283"/>
      <c r="Q20" s="283"/>
    </row>
    <row r="21" spans="2:19" x14ac:dyDescent="0.25">
      <c r="B21" s="275" t="s">
        <v>30</v>
      </c>
      <c r="C21" s="275"/>
      <c r="D21" s="275"/>
      <c r="E21" s="275"/>
      <c r="F21" s="275"/>
      <c r="G21" s="275"/>
      <c r="H21" s="275"/>
      <c r="I21" s="275"/>
      <c r="J21" s="275"/>
      <c r="K21" s="275"/>
      <c r="L21" s="275"/>
      <c r="M21" s="275"/>
      <c r="N21" s="290">
        <f>N22</f>
        <v>0</v>
      </c>
      <c r="O21" s="290"/>
      <c r="P21" s="290"/>
      <c r="Q21" s="290"/>
    </row>
    <row r="22" spans="2:19" x14ac:dyDescent="0.25">
      <c r="B22" s="287" t="s">
        <v>53</v>
      </c>
      <c r="C22" s="287"/>
      <c r="D22" s="287"/>
      <c r="E22" s="287"/>
      <c r="F22" s="287"/>
      <c r="G22" s="287"/>
      <c r="H22" s="287"/>
      <c r="I22" s="287"/>
      <c r="J22" s="287"/>
      <c r="K22" s="287"/>
      <c r="L22" s="287"/>
      <c r="M22" s="287"/>
      <c r="N22" s="283">
        <f>K57</f>
        <v>0</v>
      </c>
      <c r="O22" s="283"/>
      <c r="P22" s="283"/>
      <c r="Q22" s="283"/>
      <c r="R22" s="69"/>
    </row>
    <row r="23" spans="2:19" x14ac:dyDescent="0.25">
      <c r="B23" s="275" t="s">
        <v>31</v>
      </c>
      <c r="C23" s="275"/>
      <c r="D23" s="275"/>
      <c r="E23" s="275"/>
      <c r="F23" s="275"/>
      <c r="G23" s="275"/>
      <c r="H23" s="275"/>
      <c r="I23" s="275"/>
      <c r="J23" s="275"/>
      <c r="K23" s="275"/>
      <c r="L23" s="275"/>
      <c r="M23" s="275"/>
      <c r="N23" s="290">
        <f>N24</f>
        <v>3363900.21</v>
      </c>
      <c r="O23" s="290"/>
      <c r="P23" s="290"/>
      <c r="Q23" s="290"/>
    </row>
    <row r="24" spans="2:19" x14ac:dyDescent="0.25">
      <c r="B24" s="287" t="s">
        <v>54</v>
      </c>
      <c r="C24" s="287"/>
      <c r="D24" s="287"/>
      <c r="E24" s="287"/>
      <c r="F24" s="287"/>
      <c r="G24" s="287"/>
      <c r="H24" s="287"/>
      <c r="I24" s="287"/>
      <c r="J24" s="287"/>
      <c r="K24" s="287"/>
      <c r="L24" s="287"/>
      <c r="M24" s="287"/>
      <c r="N24" s="283">
        <f>L39</f>
        <v>3363900.21</v>
      </c>
      <c r="O24" s="283"/>
      <c r="P24" s="283"/>
      <c r="Q24" s="283"/>
    </row>
    <row r="25" spans="2:19" x14ac:dyDescent="0.25">
      <c r="B25" s="275" t="s">
        <v>32</v>
      </c>
      <c r="C25" s="275"/>
      <c r="D25" s="275"/>
      <c r="E25" s="275"/>
      <c r="F25" s="275"/>
      <c r="G25" s="275"/>
      <c r="H25" s="275"/>
      <c r="I25" s="275"/>
      <c r="J25" s="275"/>
      <c r="K25" s="275"/>
      <c r="L25" s="275"/>
      <c r="M25" s="275"/>
      <c r="N25" s="290">
        <v>0</v>
      </c>
      <c r="O25" s="290"/>
      <c r="P25" s="290"/>
      <c r="Q25" s="290"/>
    </row>
    <row r="26" spans="2:19" x14ac:dyDescent="0.25">
      <c r="B26" s="393" t="s">
        <v>18</v>
      </c>
      <c r="C26" s="394"/>
      <c r="D26" s="394"/>
      <c r="E26" s="394"/>
      <c r="F26" s="394"/>
      <c r="G26" s="394"/>
      <c r="H26" s="394"/>
      <c r="I26" s="394"/>
      <c r="J26" s="394"/>
      <c r="K26" s="394"/>
      <c r="L26" s="394"/>
      <c r="M26" s="395"/>
      <c r="N26" s="283">
        <v>0</v>
      </c>
      <c r="O26" s="283"/>
      <c r="P26" s="283"/>
      <c r="Q26" s="283"/>
    </row>
    <row r="27" spans="2:19" x14ac:dyDescent="0.25">
      <c r="B27" s="284" t="s">
        <v>33</v>
      </c>
      <c r="C27" s="285"/>
      <c r="D27" s="285"/>
      <c r="E27" s="285"/>
      <c r="F27" s="285"/>
      <c r="G27" s="285"/>
      <c r="H27" s="285"/>
      <c r="I27" s="285"/>
      <c r="J27" s="285"/>
      <c r="K27" s="285"/>
      <c r="L27" s="285"/>
      <c r="M27" s="286"/>
      <c r="N27" s="290">
        <f>N28+N29+N30</f>
        <v>177048.13</v>
      </c>
      <c r="O27" s="290"/>
      <c r="P27" s="290"/>
      <c r="Q27" s="290"/>
    </row>
    <row r="28" spans="2:19" x14ac:dyDescent="0.25">
      <c r="B28" s="287" t="s">
        <v>34</v>
      </c>
      <c r="C28" s="287"/>
      <c r="D28" s="287"/>
      <c r="E28" s="287"/>
      <c r="F28" s="287"/>
      <c r="G28" s="287"/>
      <c r="H28" s="287"/>
      <c r="I28" s="287"/>
      <c r="J28" s="287"/>
      <c r="K28" s="287"/>
      <c r="L28" s="287"/>
      <c r="M28" s="287"/>
      <c r="N28" s="283">
        <f>M39</f>
        <v>177048.13</v>
      </c>
      <c r="O28" s="283"/>
      <c r="P28" s="283"/>
      <c r="Q28" s="283"/>
    </row>
    <row r="29" spans="2:19" x14ac:dyDescent="0.25">
      <c r="B29" s="287" t="s">
        <v>35</v>
      </c>
      <c r="C29" s="287"/>
      <c r="D29" s="287"/>
      <c r="E29" s="287"/>
      <c r="F29" s="287"/>
      <c r="G29" s="287"/>
      <c r="H29" s="287"/>
      <c r="I29" s="287"/>
      <c r="J29" s="287"/>
      <c r="K29" s="287"/>
      <c r="L29" s="287"/>
      <c r="M29" s="287"/>
      <c r="N29" s="283">
        <v>0</v>
      </c>
      <c r="O29" s="283"/>
      <c r="P29" s="283"/>
      <c r="Q29" s="283"/>
    </row>
    <row r="30" spans="2:19" x14ac:dyDescent="0.25">
      <c r="B30" s="287" t="s">
        <v>36</v>
      </c>
      <c r="C30" s="287"/>
      <c r="D30" s="287"/>
      <c r="E30" s="287"/>
      <c r="F30" s="287"/>
      <c r="G30" s="287"/>
      <c r="H30" s="287"/>
      <c r="I30" s="287"/>
      <c r="J30" s="287"/>
      <c r="K30" s="287"/>
      <c r="L30" s="287"/>
      <c r="M30" s="287"/>
      <c r="N30" s="283">
        <v>0</v>
      </c>
      <c r="O30" s="283"/>
      <c r="P30" s="283"/>
      <c r="Q30" s="283"/>
    </row>
    <row r="31" spans="2:19" x14ac:dyDescent="0.25">
      <c r="B31" s="275" t="s">
        <v>37</v>
      </c>
      <c r="C31" s="275"/>
      <c r="D31" s="275"/>
      <c r="E31" s="275"/>
      <c r="F31" s="275"/>
      <c r="G31" s="275"/>
      <c r="H31" s="275"/>
      <c r="I31" s="275"/>
      <c r="J31" s="275"/>
      <c r="K31" s="275"/>
      <c r="L31" s="275"/>
      <c r="M31" s="275"/>
      <c r="N31" s="290">
        <f>N18+N27</f>
        <v>3540948.34</v>
      </c>
      <c r="O31" s="290"/>
      <c r="P31" s="290"/>
      <c r="Q31" s="290"/>
    </row>
    <row r="34" spans="2:22" x14ac:dyDescent="0.25">
      <c r="B34" s="13" t="s">
        <v>25</v>
      </c>
    </row>
    <row r="35" spans="2:22" x14ac:dyDescent="0.25">
      <c r="B35" s="338" t="s">
        <v>57</v>
      </c>
      <c r="C35" s="338" t="s">
        <v>58</v>
      </c>
      <c r="D35" s="338" t="s">
        <v>0</v>
      </c>
      <c r="E35" s="338" t="s">
        <v>1</v>
      </c>
      <c r="F35" s="338" t="s">
        <v>59</v>
      </c>
      <c r="G35" s="338" t="s">
        <v>277</v>
      </c>
      <c r="H35" s="392" t="s">
        <v>2</v>
      </c>
      <c r="I35" s="337" t="s">
        <v>3</v>
      </c>
      <c r="J35" s="337"/>
      <c r="K35" s="337"/>
      <c r="L35" s="337"/>
      <c r="M35" s="337"/>
      <c r="N35" s="338" t="s">
        <v>60</v>
      </c>
      <c r="O35" s="338"/>
      <c r="P35" s="338" t="s">
        <v>4</v>
      </c>
      <c r="Q35" s="338" t="s">
        <v>5</v>
      </c>
    </row>
    <row r="36" spans="2:22" ht="25.5" customHeight="1" x14ac:dyDescent="0.25">
      <c r="B36" s="338"/>
      <c r="C36" s="338"/>
      <c r="D36" s="338"/>
      <c r="E36" s="338"/>
      <c r="F36" s="338"/>
      <c r="G36" s="338"/>
      <c r="H36" s="392"/>
      <c r="I36" s="337" t="s">
        <v>6</v>
      </c>
      <c r="J36" s="337" t="s">
        <v>7</v>
      </c>
      <c r="K36" s="337"/>
      <c r="L36" s="337"/>
      <c r="M36" s="337" t="s">
        <v>8</v>
      </c>
      <c r="N36" s="338" t="s">
        <v>294</v>
      </c>
      <c r="O36" s="338" t="s">
        <v>759</v>
      </c>
      <c r="P36" s="338"/>
      <c r="Q36" s="338"/>
    </row>
    <row r="37" spans="2:22" ht="77.25" customHeight="1" x14ac:dyDescent="0.25">
      <c r="B37" s="338"/>
      <c r="C37" s="338"/>
      <c r="D37" s="338"/>
      <c r="E37" s="338"/>
      <c r="F37" s="338"/>
      <c r="G37" s="338"/>
      <c r="H37" s="392"/>
      <c r="I37" s="337"/>
      <c r="J37" s="10" t="s">
        <v>9</v>
      </c>
      <c r="K37" s="10" t="s">
        <v>10</v>
      </c>
      <c r="L37" s="10" t="s">
        <v>11</v>
      </c>
      <c r="M37" s="337"/>
      <c r="N37" s="338"/>
      <c r="O37" s="338"/>
      <c r="P37" s="338"/>
      <c r="Q37" s="338"/>
    </row>
    <row r="38" spans="2:22" s="47" customFormat="1" ht="12" x14ac:dyDescent="0.2">
      <c r="B38" s="126">
        <v>1</v>
      </c>
      <c r="C38" s="126">
        <v>2</v>
      </c>
      <c r="D38" s="126">
        <v>3</v>
      </c>
      <c r="E38" s="126">
        <v>4</v>
      </c>
      <c r="F38" s="126">
        <v>5</v>
      </c>
      <c r="G38" s="126">
        <v>6</v>
      </c>
      <c r="H38" s="126">
        <v>7</v>
      </c>
      <c r="I38" s="57">
        <v>8</v>
      </c>
      <c r="J38" s="57">
        <v>9</v>
      </c>
      <c r="K38" s="57">
        <v>10</v>
      </c>
      <c r="L38" s="57">
        <v>11</v>
      </c>
      <c r="M38" s="57">
        <v>12</v>
      </c>
      <c r="N38" s="126">
        <v>13</v>
      </c>
      <c r="O38" s="126">
        <v>14</v>
      </c>
      <c r="P38" s="126">
        <v>15</v>
      </c>
      <c r="Q38" s="126">
        <v>16</v>
      </c>
      <c r="S38" s="48"/>
    </row>
    <row r="39" spans="2:22" s="84" customFormat="1" ht="42" x14ac:dyDescent="0.2">
      <c r="B39" s="328" t="s">
        <v>725</v>
      </c>
      <c r="C39" s="331" t="s">
        <v>13</v>
      </c>
      <c r="D39" s="331" t="s">
        <v>171</v>
      </c>
      <c r="E39" s="331" t="s">
        <v>464</v>
      </c>
      <c r="F39" s="331" t="s">
        <v>14</v>
      </c>
      <c r="G39" s="331" t="s">
        <v>391</v>
      </c>
      <c r="H39" s="331" t="s">
        <v>15</v>
      </c>
      <c r="I39" s="502">
        <f>SUM(J39:M42)</f>
        <v>3540948.34</v>
      </c>
      <c r="J39" s="502">
        <f>SUM(J44:J52)</f>
        <v>0</v>
      </c>
      <c r="K39" s="502">
        <f>SUM(K44:K52)</f>
        <v>0</v>
      </c>
      <c r="L39" s="502">
        <f>SUM(L44:L56)</f>
        <v>3363900.21</v>
      </c>
      <c r="M39" s="502">
        <f>SUM(M44:M56)</f>
        <v>177048.13</v>
      </c>
      <c r="N39" s="44" t="s">
        <v>726</v>
      </c>
      <c r="O39" s="41">
        <f>O44+O47+O50+O53</f>
        <v>2145</v>
      </c>
      <c r="P39" s="331" t="s">
        <v>265</v>
      </c>
      <c r="Q39" s="331" t="s">
        <v>734</v>
      </c>
      <c r="S39" s="86"/>
      <c r="T39" s="156"/>
    </row>
    <row r="40" spans="2:22" s="84" customFormat="1" ht="11.25" x14ac:dyDescent="0.2">
      <c r="B40" s="329"/>
      <c r="C40" s="332"/>
      <c r="D40" s="332"/>
      <c r="E40" s="332"/>
      <c r="F40" s="332"/>
      <c r="G40" s="332"/>
      <c r="H40" s="332"/>
      <c r="I40" s="503"/>
      <c r="J40" s="503"/>
      <c r="K40" s="503"/>
      <c r="L40" s="503"/>
      <c r="M40" s="503"/>
      <c r="N40" s="44" t="s">
        <v>727</v>
      </c>
      <c r="O40" s="41">
        <f>O45+O48+O51+O54</f>
        <v>5</v>
      </c>
      <c r="P40" s="332"/>
      <c r="Q40" s="332"/>
      <c r="S40" s="86"/>
    </row>
    <row r="41" spans="2:22" s="84" customFormat="1" ht="21" x14ac:dyDescent="0.2">
      <c r="B41" s="329"/>
      <c r="C41" s="332"/>
      <c r="D41" s="332"/>
      <c r="E41" s="332"/>
      <c r="F41" s="332"/>
      <c r="G41" s="332"/>
      <c r="H41" s="332"/>
      <c r="I41" s="503"/>
      <c r="J41" s="503"/>
      <c r="K41" s="503"/>
      <c r="L41" s="503"/>
      <c r="M41" s="503"/>
      <c r="N41" s="44" t="s">
        <v>728</v>
      </c>
      <c r="O41" s="41">
        <f>O46+O49+O52+O55</f>
        <v>2145</v>
      </c>
      <c r="P41" s="332"/>
      <c r="Q41" s="332"/>
      <c r="S41" s="86"/>
    </row>
    <row r="42" spans="2:22" s="84" customFormat="1" ht="21.75" x14ac:dyDescent="0.2">
      <c r="B42" s="329"/>
      <c r="C42" s="332"/>
      <c r="D42" s="332"/>
      <c r="E42" s="332"/>
      <c r="F42" s="332"/>
      <c r="G42" s="332"/>
      <c r="H42" s="332"/>
      <c r="I42" s="503"/>
      <c r="J42" s="503"/>
      <c r="K42" s="503"/>
      <c r="L42" s="503"/>
      <c r="M42" s="503"/>
      <c r="N42" s="204" t="s">
        <v>729</v>
      </c>
      <c r="O42" s="217">
        <f>O56</f>
        <v>1</v>
      </c>
      <c r="P42" s="332"/>
      <c r="Q42" s="332"/>
      <c r="S42" s="86"/>
    </row>
    <row r="43" spans="2:22" ht="22.5" x14ac:dyDescent="0.25">
      <c r="B43" s="42" t="s">
        <v>16</v>
      </c>
      <c r="C43" s="43"/>
      <c r="D43" s="43"/>
      <c r="E43" s="43"/>
      <c r="F43" s="43"/>
      <c r="G43" s="43"/>
      <c r="H43" s="43"/>
      <c r="I43" s="66"/>
      <c r="J43" s="66"/>
      <c r="K43" s="67"/>
      <c r="L43" s="67"/>
      <c r="M43" s="66"/>
      <c r="N43" s="43"/>
      <c r="O43" s="72"/>
      <c r="P43" s="73"/>
      <c r="Q43" s="43"/>
    </row>
    <row r="44" spans="2:22" ht="33.75" x14ac:dyDescent="0.25">
      <c r="B44" s="324" t="s">
        <v>731</v>
      </c>
      <c r="C44" s="325"/>
      <c r="D44" s="319" t="s">
        <v>299</v>
      </c>
      <c r="E44" s="319" t="s">
        <v>732</v>
      </c>
      <c r="F44" s="325"/>
      <c r="G44" s="319" t="s">
        <v>391</v>
      </c>
      <c r="H44" s="325"/>
      <c r="I44" s="420">
        <f>SUM(J44:M46)</f>
        <v>247368.43</v>
      </c>
      <c r="J44" s="420">
        <v>0</v>
      </c>
      <c r="K44" s="425">
        <v>0</v>
      </c>
      <c r="L44" s="425">
        <v>235000</v>
      </c>
      <c r="M44" s="425">
        <v>12368.43</v>
      </c>
      <c r="N44" s="40" t="s">
        <v>726</v>
      </c>
      <c r="O44" s="39">
        <v>148</v>
      </c>
      <c r="P44" s="319" t="s">
        <v>356</v>
      </c>
      <c r="Q44" s="319" t="s">
        <v>526</v>
      </c>
      <c r="R44" s="205"/>
      <c r="S44" s="103"/>
      <c r="T44" s="103"/>
      <c r="U44" s="103"/>
      <c r="V44" s="103"/>
    </row>
    <row r="45" spans="2:22" x14ac:dyDescent="0.25">
      <c r="B45" s="324"/>
      <c r="C45" s="325"/>
      <c r="D45" s="319"/>
      <c r="E45" s="319"/>
      <c r="F45" s="325"/>
      <c r="G45" s="319"/>
      <c r="H45" s="325"/>
      <c r="I45" s="420"/>
      <c r="J45" s="420"/>
      <c r="K45" s="454"/>
      <c r="L45" s="454"/>
      <c r="M45" s="454"/>
      <c r="N45" s="40" t="s">
        <v>727</v>
      </c>
      <c r="O45" s="39">
        <v>1</v>
      </c>
      <c r="P45" s="319"/>
      <c r="Q45" s="319"/>
      <c r="R45" s="205"/>
      <c r="S45" s="103"/>
      <c r="T45" s="103"/>
      <c r="U45" s="103"/>
      <c r="V45" s="103"/>
    </row>
    <row r="46" spans="2:22" ht="22.5" x14ac:dyDescent="0.25">
      <c r="B46" s="324"/>
      <c r="C46" s="325"/>
      <c r="D46" s="319"/>
      <c r="E46" s="319"/>
      <c r="F46" s="325"/>
      <c r="G46" s="319"/>
      <c r="H46" s="325"/>
      <c r="I46" s="420"/>
      <c r="J46" s="420"/>
      <c r="K46" s="454"/>
      <c r="L46" s="454"/>
      <c r="M46" s="454"/>
      <c r="N46" s="40" t="s">
        <v>728</v>
      </c>
      <c r="O46" s="39">
        <v>148</v>
      </c>
      <c r="P46" s="319"/>
      <c r="Q46" s="319"/>
      <c r="R46" s="205"/>
      <c r="S46" s="103"/>
      <c r="T46" s="103"/>
      <c r="U46" s="103"/>
      <c r="V46" s="103"/>
    </row>
    <row r="47" spans="2:22" ht="33.75" x14ac:dyDescent="0.25">
      <c r="B47" s="324" t="s">
        <v>733</v>
      </c>
      <c r="C47" s="325"/>
      <c r="D47" s="319" t="s">
        <v>20</v>
      </c>
      <c r="E47" s="323" t="s">
        <v>18</v>
      </c>
      <c r="F47" s="325"/>
      <c r="G47" s="349" t="s">
        <v>391</v>
      </c>
      <c r="H47" s="325"/>
      <c r="I47" s="425">
        <f>SUM(J47:M49)</f>
        <v>763026</v>
      </c>
      <c r="J47" s="425">
        <v>0</v>
      </c>
      <c r="K47" s="425">
        <v>0</v>
      </c>
      <c r="L47" s="425">
        <v>724874</v>
      </c>
      <c r="M47" s="425">
        <v>38152</v>
      </c>
      <c r="N47" s="40" t="s">
        <v>726</v>
      </c>
      <c r="O47" s="39">
        <v>600</v>
      </c>
      <c r="P47" s="319" t="s">
        <v>356</v>
      </c>
      <c r="Q47" s="319" t="s">
        <v>734</v>
      </c>
      <c r="R47" s="205"/>
    </row>
    <row r="48" spans="2:22" x14ac:dyDescent="0.25">
      <c r="B48" s="324"/>
      <c r="C48" s="325"/>
      <c r="D48" s="319"/>
      <c r="E48" s="323"/>
      <c r="F48" s="325"/>
      <c r="G48" s="350"/>
      <c r="H48" s="325"/>
      <c r="I48" s="454"/>
      <c r="J48" s="454"/>
      <c r="K48" s="454"/>
      <c r="L48" s="454"/>
      <c r="M48" s="454"/>
      <c r="N48" s="40" t="s">
        <v>727</v>
      </c>
      <c r="O48" s="39">
        <v>1</v>
      </c>
      <c r="P48" s="319"/>
      <c r="Q48" s="319"/>
      <c r="R48" s="205"/>
    </row>
    <row r="49" spans="2:22" ht="22.5" x14ac:dyDescent="0.25">
      <c r="B49" s="324"/>
      <c r="C49" s="325"/>
      <c r="D49" s="319"/>
      <c r="E49" s="323"/>
      <c r="F49" s="325"/>
      <c r="G49" s="350"/>
      <c r="H49" s="325"/>
      <c r="I49" s="454"/>
      <c r="J49" s="454"/>
      <c r="K49" s="454"/>
      <c r="L49" s="454"/>
      <c r="M49" s="454"/>
      <c r="N49" s="40" t="s">
        <v>728</v>
      </c>
      <c r="O49" s="39">
        <v>600</v>
      </c>
      <c r="P49" s="319"/>
      <c r="Q49" s="319"/>
      <c r="R49" s="205"/>
    </row>
    <row r="50" spans="2:22" ht="33.75" x14ac:dyDescent="0.25">
      <c r="B50" s="324" t="s">
        <v>735</v>
      </c>
      <c r="C50" s="325"/>
      <c r="D50" s="319" t="s">
        <v>26</v>
      </c>
      <c r="E50" s="323" t="s">
        <v>18</v>
      </c>
      <c r="F50" s="325"/>
      <c r="G50" s="349" t="s">
        <v>391</v>
      </c>
      <c r="H50" s="325"/>
      <c r="I50" s="420">
        <f>SUM(J50:M52)</f>
        <v>1820447.37</v>
      </c>
      <c r="J50" s="420">
        <v>0</v>
      </c>
      <c r="K50" s="425">
        <v>0</v>
      </c>
      <c r="L50" s="425">
        <v>1729425</v>
      </c>
      <c r="M50" s="425">
        <v>91022.37</v>
      </c>
      <c r="N50" s="40" t="s">
        <v>726</v>
      </c>
      <c r="O50" s="39">
        <v>666</v>
      </c>
      <c r="P50" s="319" t="s">
        <v>264</v>
      </c>
      <c r="Q50" s="319" t="s">
        <v>734</v>
      </c>
      <c r="R50" s="205"/>
    </row>
    <row r="51" spans="2:22" x14ac:dyDescent="0.25">
      <c r="B51" s="324"/>
      <c r="C51" s="325"/>
      <c r="D51" s="319"/>
      <c r="E51" s="323"/>
      <c r="F51" s="325"/>
      <c r="G51" s="350"/>
      <c r="H51" s="325"/>
      <c r="I51" s="420"/>
      <c r="J51" s="420"/>
      <c r="K51" s="454"/>
      <c r="L51" s="454"/>
      <c r="M51" s="454"/>
      <c r="N51" s="40" t="s">
        <v>727</v>
      </c>
      <c r="O51" s="39">
        <v>1</v>
      </c>
      <c r="P51" s="319"/>
      <c r="Q51" s="319"/>
      <c r="R51" s="205"/>
    </row>
    <row r="52" spans="2:22" ht="22.5" x14ac:dyDescent="0.25">
      <c r="B52" s="324"/>
      <c r="C52" s="325"/>
      <c r="D52" s="319"/>
      <c r="E52" s="323"/>
      <c r="F52" s="325"/>
      <c r="G52" s="350"/>
      <c r="H52" s="325"/>
      <c r="I52" s="420"/>
      <c r="J52" s="420"/>
      <c r="K52" s="454"/>
      <c r="L52" s="454"/>
      <c r="M52" s="454"/>
      <c r="N52" s="40" t="s">
        <v>728</v>
      </c>
      <c r="O52" s="39">
        <v>666</v>
      </c>
      <c r="P52" s="319"/>
      <c r="Q52" s="319"/>
      <c r="R52" s="205"/>
    </row>
    <row r="53" spans="2:22" s="25" customFormat="1" ht="33.75" x14ac:dyDescent="0.25">
      <c r="B53" s="324" t="s">
        <v>736</v>
      </c>
      <c r="C53" s="325"/>
      <c r="D53" s="319" t="s">
        <v>23</v>
      </c>
      <c r="E53" s="319" t="s">
        <v>745</v>
      </c>
      <c r="F53" s="325"/>
      <c r="G53" s="349" t="s">
        <v>391</v>
      </c>
      <c r="H53" s="325"/>
      <c r="I53" s="420">
        <f>SUM(J53:M56)</f>
        <v>710106.53999999992</v>
      </c>
      <c r="J53" s="420">
        <v>0</v>
      </c>
      <c r="K53" s="425">
        <v>0</v>
      </c>
      <c r="L53" s="425">
        <v>674601.21</v>
      </c>
      <c r="M53" s="425">
        <v>35505.33</v>
      </c>
      <c r="N53" s="40" t="s">
        <v>726</v>
      </c>
      <c r="O53" s="39">
        <v>731</v>
      </c>
      <c r="P53" s="319" t="s">
        <v>265</v>
      </c>
      <c r="Q53" s="319" t="s">
        <v>734</v>
      </c>
      <c r="R53" s="205"/>
      <c r="T53"/>
      <c r="U53"/>
      <c r="V53"/>
    </row>
    <row r="54" spans="2:22" s="25" customFormat="1" x14ac:dyDescent="0.25">
      <c r="B54" s="324"/>
      <c r="C54" s="325"/>
      <c r="D54" s="319"/>
      <c r="E54" s="319"/>
      <c r="F54" s="325"/>
      <c r="G54" s="350"/>
      <c r="H54" s="325"/>
      <c r="I54" s="420"/>
      <c r="J54" s="420"/>
      <c r="K54" s="454"/>
      <c r="L54" s="454"/>
      <c r="M54" s="454"/>
      <c r="N54" s="40" t="s">
        <v>727</v>
      </c>
      <c r="O54" s="39">
        <v>2</v>
      </c>
      <c r="P54" s="319"/>
      <c r="Q54" s="319"/>
      <c r="R54" s="197"/>
      <c r="T54"/>
      <c r="U54"/>
      <c r="V54"/>
    </row>
    <row r="55" spans="2:22" s="25" customFormat="1" ht="22.5" x14ac:dyDescent="0.25">
      <c r="B55" s="324"/>
      <c r="C55" s="325"/>
      <c r="D55" s="319"/>
      <c r="E55" s="319"/>
      <c r="F55" s="325"/>
      <c r="G55" s="350"/>
      <c r="H55" s="325"/>
      <c r="I55" s="420"/>
      <c r="J55" s="420"/>
      <c r="K55" s="454"/>
      <c r="L55" s="454"/>
      <c r="M55" s="454"/>
      <c r="N55" s="40" t="s">
        <v>728</v>
      </c>
      <c r="O55" s="39">
        <v>731</v>
      </c>
      <c r="P55" s="319"/>
      <c r="Q55" s="319"/>
      <c r="R55" s="197"/>
      <c r="T55"/>
      <c r="U55"/>
      <c r="V55"/>
    </row>
    <row r="56" spans="2:22" s="25" customFormat="1" ht="23.25" x14ac:dyDescent="0.25">
      <c r="B56" s="324"/>
      <c r="C56" s="325"/>
      <c r="D56" s="319"/>
      <c r="E56" s="319"/>
      <c r="F56" s="325"/>
      <c r="G56" s="351"/>
      <c r="H56" s="325"/>
      <c r="I56" s="420"/>
      <c r="J56" s="420"/>
      <c r="K56" s="426"/>
      <c r="L56" s="426"/>
      <c r="M56" s="426"/>
      <c r="N56" s="218" t="s">
        <v>729</v>
      </c>
      <c r="O56" s="39">
        <v>1</v>
      </c>
      <c r="P56" s="319"/>
      <c r="Q56" s="319"/>
      <c r="R56" s="197"/>
      <c r="T56"/>
      <c r="U56"/>
      <c r="V56"/>
    </row>
    <row r="57" spans="2:22" s="25" customFormat="1" x14ac:dyDescent="0.25">
      <c r="B57" s="444" t="s">
        <v>12</v>
      </c>
      <c r="C57" s="444"/>
      <c r="D57" s="444"/>
      <c r="E57" s="444"/>
      <c r="F57" s="444"/>
      <c r="G57" s="444"/>
      <c r="H57" s="444"/>
      <c r="I57" s="88">
        <f>I39</f>
        <v>3540948.34</v>
      </c>
      <c r="J57" s="88">
        <f>J39</f>
        <v>0</v>
      </c>
      <c r="K57" s="88">
        <f>K39</f>
        <v>0</v>
      </c>
      <c r="L57" s="88">
        <f>L39</f>
        <v>3363900.21</v>
      </c>
      <c r="M57" s="88">
        <f>M39</f>
        <v>177048.13</v>
      </c>
      <c r="N57" s="445"/>
      <c r="O57" s="445"/>
      <c r="P57" s="445"/>
      <c r="Q57" s="445"/>
      <c r="R57" s="198"/>
      <c r="T57"/>
      <c r="U57"/>
      <c r="V57"/>
    </row>
    <row r="58" spans="2:22" s="25" customFormat="1" ht="24.75" customHeight="1" x14ac:dyDescent="0.25">
      <c r="B58" s="188" t="s">
        <v>671</v>
      </c>
      <c r="C58" s="278" t="s">
        <v>738</v>
      </c>
      <c r="D58" s="278"/>
      <c r="E58" s="278"/>
      <c r="F58" s="278"/>
      <c r="G58" s="278"/>
      <c r="H58" s="278"/>
      <c r="I58" s="278"/>
      <c r="J58" s="278"/>
      <c r="K58" s="278"/>
      <c r="L58" s="278"/>
      <c r="M58" s="278"/>
      <c r="N58" s="278"/>
      <c r="O58" s="278"/>
      <c r="P58" s="278"/>
      <c r="Q58" s="278"/>
      <c r="R58"/>
      <c r="T58"/>
      <c r="U58"/>
      <c r="V58"/>
    </row>
    <row r="59" spans="2:22" s="25" customFormat="1" ht="15" customHeight="1" x14ac:dyDescent="0.25">
      <c r="B59" s="219"/>
      <c r="C59" s="219"/>
      <c r="D59" s="219"/>
      <c r="E59" s="219"/>
      <c r="F59" s="219"/>
      <c r="G59" s="219"/>
      <c r="H59" s="219"/>
      <c r="I59" s="219"/>
      <c r="J59" s="219"/>
      <c r="K59" s="219"/>
      <c r="L59" s="219"/>
      <c r="M59" s="219"/>
      <c r="N59" s="219"/>
      <c r="O59" s="219"/>
      <c r="P59" s="219"/>
      <c r="Q59" s="219"/>
      <c r="R59"/>
      <c r="T59"/>
      <c r="U59"/>
      <c r="V59"/>
    </row>
    <row r="61" spans="2:22" x14ac:dyDescent="0.25">
      <c r="B61" s="21" t="s">
        <v>147</v>
      </c>
    </row>
    <row r="62" spans="2:22" ht="15" customHeight="1" x14ac:dyDescent="0.25">
      <c r="B62" s="14" t="s">
        <v>39</v>
      </c>
      <c r="C62" s="307" t="s">
        <v>148</v>
      </c>
      <c r="D62" s="307"/>
      <c r="E62" s="307"/>
      <c r="F62" s="387" t="s">
        <v>149</v>
      </c>
      <c r="G62" s="388"/>
      <c r="H62" s="388"/>
      <c r="I62" s="388"/>
      <c r="J62" s="389"/>
      <c r="K62" s="307" t="s">
        <v>150</v>
      </c>
      <c r="L62" s="307"/>
      <c r="M62" s="307"/>
      <c r="N62" s="307"/>
      <c r="O62" s="307"/>
      <c r="P62" s="307"/>
      <c r="Q62" s="307"/>
    </row>
    <row r="63" spans="2:22" s="47" customFormat="1" ht="12" x14ac:dyDescent="0.2">
      <c r="B63" s="125">
        <v>1</v>
      </c>
      <c r="C63" s="411">
        <v>2</v>
      </c>
      <c r="D63" s="411"/>
      <c r="E63" s="411"/>
      <c r="F63" s="504">
        <v>3</v>
      </c>
      <c r="G63" s="505"/>
      <c r="H63" s="505"/>
      <c r="I63" s="505"/>
      <c r="J63" s="506"/>
      <c r="K63" s="411">
        <v>4</v>
      </c>
      <c r="L63" s="411"/>
      <c r="M63" s="411"/>
      <c r="N63" s="411"/>
      <c r="O63" s="411"/>
      <c r="P63" s="411"/>
      <c r="Q63" s="411"/>
      <c r="S63" s="48"/>
    </row>
    <row r="64" spans="2:22" s="18" customFormat="1" x14ac:dyDescent="0.25">
      <c r="B64" s="22"/>
      <c r="C64" s="378" t="s">
        <v>159</v>
      </c>
      <c r="D64" s="379"/>
      <c r="E64" s="380"/>
      <c r="F64" s="381"/>
      <c r="G64" s="382"/>
      <c r="H64" s="382"/>
      <c r="I64" s="382"/>
      <c r="J64" s="383"/>
      <c r="K64" s="363"/>
      <c r="L64" s="363"/>
      <c r="M64" s="363"/>
      <c r="N64" s="363"/>
      <c r="O64" s="363"/>
      <c r="P64" s="363"/>
      <c r="Q64" s="363"/>
      <c r="S64" s="26"/>
    </row>
    <row r="67" spans="2:19" x14ac:dyDescent="0.25">
      <c r="B67" s="21" t="s">
        <v>151</v>
      </c>
    </row>
    <row r="68" spans="2:19" ht="15" customHeight="1" x14ac:dyDescent="0.25">
      <c r="B68" s="14" t="s">
        <v>39</v>
      </c>
      <c r="C68" s="307" t="s">
        <v>152</v>
      </c>
      <c r="D68" s="307"/>
      <c r="E68" s="307"/>
      <c r="F68" s="307" t="s">
        <v>149</v>
      </c>
      <c r="G68" s="307"/>
      <c r="H68" s="307"/>
      <c r="I68" s="307"/>
      <c r="J68" s="307"/>
      <c r="K68" s="307" t="s">
        <v>153</v>
      </c>
      <c r="L68" s="307"/>
      <c r="M68" s="307"/>
      <c r="N68" s="307"/>
      <c r="O68" s="307"/>
      <c r="P68" s="307"/>
      <c r="Q68" s="307"/>
    </row>
    <row r="69" spans="2:19" s="47" customFormat="1" ht="11.25" customHeight="1" x14ac:dyDescent="0.2">
      <c r="B69" s="125">
        <v>1</v>
      </c>
      <c r="C69" s="411">
        <v>2</v>
      </c>
      <c r="D69" s="411"/>
      <c r="E69" s="411"/>
      <c r="F69" s="411">
        <v>3</v>
      </c>
      <c r="G69" s="411"/>
      <c r="H69" s="411"/>
      <c r="I69" s="411"/>
      <c r="J69" s="411"/>
      <c r="K69" s="411">
        <v>4</v>
      </c>
      <c r="L69" s="411"/>
      <c r="M69" s="411"/>
      <c r="N69" s="411"/>
      <c r="O69" s="411"/>
      <c r="P69" s="411"/>
      <c r="Q69" s="411"/>
      <c r="S69" s="48"/>
    </row>
    <row r="70" spans="2:19" s="18" customFormat="1" x14ac:dyDescent="0.25">
      <c r="B70" s="22"/>
      <c r="C70" s="279" t="s">
        <v>159</v>
      </c>
      <c r="D70" s="279"/>
      <c r="E70" s="279"/>
      <c r="F70" s="362"/>
      <c r="G70" s="362"/>
      <c r="H70" s="362"/>
      <c r="I70" s="362"/>
      <c r="J70" s="362"/>
      <c r="K70" s="363"/>
      <c r="L70" s="363"/>
      <c r="M70" s="363"/>
      <c r="N70" s="363"/>
      <c r="O70" s="363"/>
      <c r="P70" s="363"/>
      <c r="Q70" s="363"/>
      <c r="S70" s="26"/>
    </row>
    <row r="73" spans="2:19" x14ac:dyDescent="0.25">
      <c r="B73" s="21" t="s">
        <v>154</v>
      </c>
    </row>
    <row r="74" spans="2:19" ht="39" customHeight="1" x14ac:dyDescent="0.25">
      <c r="B74" s="11" t="s">
        <v>39</v>
      </c>
      <c r="C74" s="271" t="s">
        <v>155</v>
      </c>
      <c r="D74" s="271"/>
      <c r="E74" s="271"/>
      <c r="F74" s="365" t="s">
        <v>156</v>
      </c>
      <c r="G74" s="366"/>
      <c r="H74" s="366"/>
      <c r="I74" s="366"/>
      <c r="J74" s="366"/>
      <c r="K74" s="366"/>
      <c r="L74" s="366"/>
      <c r="M74" s="366"/>
      <c r="N74" s="366"/>
      <c r="O74" s="366"/>
      <c r="P74" s="366"/>
      <c r="Q74" s="367"/>
    </row>
    <row r="75" spans="2:19" s="64" customFormat="1" ht="12" x14ac:dyDescent="0.2">
      <c r="B75" s="127">
        <v>1</v>
      </c>
      <c r="C75" s="507">
        <v>2</v>
      </c>
      <c r="D75" s="507"/>
      <c r="E75" s="507"/>
      <c r="F75" s="508">
        <v>3</v>
      </c>
      <c r="G75" s="509"/>
      <c r="H75" s="509"/>
      <c r="I75" s="509"/>
      <c r="J75" s="509"/>
      <c r="K75" s="509"/>
      <c r="L75" s="509"/>
      <c r="M75" s="509"/>
      <c r="N75" s="509"/>
      <c r="O75" s="509"/>
      <c r="P75" s="509"/>
      <c r="Q75" s="510"/>
      <c r="S75" s="48"/>
    </row>
    <row r="76" spans="2:19" s="18" customFormat="1" ht="95.25" customHeight="1" x14ac:dyDescent="0.25">
      <c r="B76" s="12" t="s">
        <v>69</v>
      </c>
      <c r="C76" s="361" t="s">
        <v>730</v>
      </c>
      <c r="D76" s="361"/>
      <c r="E76" s="361"/>
      <c r="F76" s="384" t="s">
        <v>737</v>
      </c>
      <c r="G76" s="385"/>
      <c r="H76" s="385"/>
      <c r="I76" s="385"/>
      <c r="J76" s="385"/>
      <c r="K76" s="385"/>
      <c r="L76" s="385"/>
      <c r="M76" s="385"/>
      <c r="N76" s="385"/>
      <c r="O76" s="385"/>
      <c r="P76" s="385"/>
      <c r="Q76" s="386"/>
      <c r="S76" s="26"/>
    </row>
    <row r="77" spans="2:19" s="18" customFormat="1" x14ac:dyDescent="0.25">
      <c r="C77" s="65"/>
      <c r="D77" s="65"/>
      <c r="E77" s="65"/>
      <c r="F77" s="65"/>
      <c r="G77" s="65"/>
      <c r="H77" s="65"/>
      <c r="I77" s="59"/>
      <c r="J77" s="59"/>
      <c r="K77" s="59"/>
      <c r="L77" s="59"/>
      <c r="M77" s="59"/>
      <c r="N77" s="59"/>
      <c r="O77" s="59"/>
      <c r="P77" s="59"/>
      <c r="Q77" s="59"/>
      <c r="S77" s="26"/>
    </row>
    <row r="79" spans="2:19" x14ac:dyDescent="0.25">
      <c r="B79" s="21" t="s">
        <v>157</v>
      </c>
    </row>
    <row r="80" spans="2:19" x14ac:dyDescent="0.25">
      <c r="B80" s="14" t="s">
        <v>39</v>
      </c>
      <c r="C80" s="307" t="s">
        <v>158</v>
      </c>
      <c r="D80" s="307"/>
      <c r="E80" s="307"/>
      <c r="F80" s="307"/>
      <c r="G80" s="307"/>
      <c r="H80" s="307"/>
      <c r="I80" s="307"/>
      <c r="J80" s="307"/>
      <c r="K80" s="307"/>
      <c r="L80" s="307"/>
      <c r="M80" s="307"/>
      <c r="N80" s="307"/>
      <c r="O80" s="307"/>
      <c r="P80" s="307"/>
      <c r="Q80" s="307"/>
    </row>
    <row r="81" spans="2:19" s="47" customFormat="1" ht="12" x14ac:dyDescent="0.2">
      <c r="B81" s="127">
        <v>1</v>
      </c>
      <c r="C81" s="411">
        <v>2</v>
      </c>
      <c r="D81" s="411"/>
      <c r="E81" s="411"/>
      <c r="F81" s="411"/>
      <c r="G81" s="411"/>
      <c r="H81" s="411"/>
      <c r="I81" s="411"/>
      <c r="J81" s="411"/>
      <c r="K81" s="411"/>
      <c r="L81" s="411"/>
      <c r="M81" s="411"/>
      <c r="N81" s="411"/>
      <c r="O81" s="411"/>
      <c r="P81" s="411"/>
      <c r="Q81" s="411"/>
      <c r="S81" s="48"/>
    </row>
    <row r="82" spans="2:19" s="18" customFormat="1" x14ac:dyDescent="0.25">
      <c r="B82" s="22"/>
      <c r="C82" s="279" t="s">
        <v>159</v>
      </c>
      <c r="D82" s="279"/>
      <c r="E82" s="279"/>
      <c r="F82" s="279"/>
      <c r="G82" s="279"/>
      <c r="H82" s="279"/>
      <c r="I82" s="279"/>
      <c r="J82" s="279"/>
      <c r="K82" s="279"/>
      <c r="L82" s="279"/>
      <c r="M82" s="279"/>
      <c r="N82" s="279"/>
      <c r="O82" s="279"/>
      <c r="P82" s="279"/>
      <c r="Q82" s="279"/>
      <c r="S82" s="26"/>
    </row>
  </sheetData>
  <mergeCells count="166">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24:M24"/>
    <mergeCell ref="N24:Q24"/>
    <mergeCell ref="B19:M19"/>
    <mergeCell ref="N19:Q19"/>
    <mergeCell ref="B20:M20"/>
    <mergeCell ref="N20:Q20"/>
    <mergeCell ref="B21:M21"/>
    <mergeCell ref="N21:Q21"/>
    <mergeCell ref="B28:M28"/>
    <mergeCell ref="N28:Q28"/>
    <mergeCell ref="B29:M29"/>
    <mergeCell ref="N29:Q29"/>
    <mergeCell ref="B30:M30"/>
    <mergeCell ref="N30:Q30"/>
    <mergeCell ref="B25:M25"/>
    <mergeCell ref="N25:Q25"/>
    <mergeCell ref="B26:M26"/>
    <mergeCell ref="N26:Q26"/>
    <mergeCell ref="B27:M27"/>
    <mergeCell ref="N27:Q27"/>
    <mergeCell ref="N35:O35"/>
    <mergeCell ref="P35:P37"/>
    <mergeCell ref="Q35:Q37"/>
    <mergeCell ref="I36:I37"/>
    <mergeCell ref="J36:L36"/>
    <mergeCell ref="M36:M37"/>
    <mergeCell ref="N36:N37"/>
    <mergeCell ref="O36:O37"/>
    <mergeCell ref="B31:M31"/>
    <mergeCell ref="N31:Q31"/>
    <mergeCell ref="B35:B37"/>
    <mergeCell ref="C35:C37"/>
    <mergeCell ref="D35:D37"/>
    <mergeCell ref="E35:E37"/>
    <mergeCell ref="F35:F37"/>
    <mergeCell ref="G35:G37"/>
    <mergeCell ref="H35:H37"/>
    <mergeCell ref="I35:M35"/>
    <mergeCell ref="Q44:Q46"/>
    <mergeCell ref="P39:P42"/>
    <mergeCell ref="Q39:Q42"/>
    <mergeCell ref="B44:B46"/>
    <mergeCell ref="C44:C46"/>
    <mergeCell ref="D44:D46"/>
    <mergeCell ref="E44:E46"/>
    <mergeCell ref="F44:F46"/>
    <mergeCell ref="G44:G46"/>
    <mergeCell ref="H44:H46"/>
    <mergeCell ref="I44:I46"/>
    <mergeCell ref="H39:H42"/>
    <mergeCell ref="I39:I42"/>
    <mergeCell ref="J39:J42"/>
    <mergeCell ref="K39:K42"/>
    <mergeCell ref="L39:L42"/>
    <mergeCell ref="M39:M42"/>
    <mergeCell ref="B39:B42"/>
    <mergeCell ref="C39:C42"/>
    <mergeCell ref="D39:D42"/>
    <mergeCell ref="E39:E42"/>
    <mergeCell ref="F39:F42"/>
    <mergeCell ref="G39:G42"/>
    <mergeCell ref="D47:D49"/>
    <mergeCell ref="E47:E49"/>
    <mergeCell ref="F47:F49"/>
    <mergeCell ref="G47:G49"/>
    <mergeCell ref="J44:J46"/>
    <mergeCell ref="K44:K46"/>
    <mergeCell ref="L44:L46"/>
    <mergeCell ref="M44:M46"/>
    <mergeCell ref="P44:P46"/>
    <mergeCell ref="J50:J52"/>
    <mergeCell ref="K50:K52"/>
    <mergeCell ref="L50:L52"/>
    <mergeCell ref="M50:M52"/>
    <mergeCell ref="P50:P52"/>
    <mergeCell ref="Q50:Q52"/>
    <mergeCell ref="P47:P49"/>
    <mergeCell ref="Q47:Q49"/>
    <mergeCell ref="B50:B52"/>
    <mergeCell ref="C50:C52"/>
    <mergeCell ref="D50:D52"/>
    <mergeCell ref="E50:E52"/>
    <mergeCell ref="F50:F52"/>
    <mergeCell ref="G50:G52"/>
    <mergeCell ref="H50:H52"/>
    <mergeCell ref="I50:I52"/>
    <mergeCell ref="H47:H49"/>
    <mergeCell ref="I47:I49"/>
    <mergeCell ref="J47:J49"/>
    <mergeCell ref="K47:K49"/>
    <mergeCell ref="L47:L49"/>
    <mergeCell ref="M47:M49"/>
    <mergeCell ref="B47:B49"/>
    <mergeCell ref="C47:C49"/>
    <mergeCell ref="B57:H57"/>
    <mergeCell ref="N57:Q57"/>
    <mergeCell ref="C58:Q58"/>
    <mergeCell ref="C62:E62"/>
    <mergeCell ref="F62:J62"/>
    <mergeCell ref="K62:Q62"/>
    <mergeCell ref="J53:J56"/>
    <mergeCell ref="K53:K56"/>
    <mergeCell ref="L53:L56"/>
    <mergeCell ref="M53:M56"/>
    <mergeCell ref="P53:P56"/>
    <mergeCell ref="Q53:Q56"/>
    <mergeCell ref="B53:B56"/>
    <mergeCell ref="C53:C56"/>
    <mergeCell ref="D53:D56"/>
    <mergeCell ref="E53:E56"/>
    <mergeCell ref="F53:F56"/>
    <mergeCell ref="G53:G56"/>
    <mergeCell ref="H53:H56"/>
    <mergeCell ref="I53:I56"/>
    <mergeCell ref="C68:E68"/>
    <mergeCell ref="F68:J68"/>
    <mergeCell ref="K68:Q68"/>
    <mergeCell ref="C69:E69"/>
    <mergeCell ref="F69:J69"/>
    <mergeCell ref="K69:Q69"/>
    <mergeCell ref="C63:E63"/>
    <mergeCell ref="F63:J63"/>
    <mergeCell ref="K63:Q63"/>
    <mergeCell ref="C64:E64"/>
    <mergeCell ref="F64:J64"/>
    <mergeCell ref="K64:Q64"/>
    <mergeCell ref="C76:E76"/>
    <mergeCell ref="F76:Q76"/>
    <mergeCell ref="C80:Q80"/>
    <mergeCell ref="C81:Q81"/>
    <mergeCell ref="C82:Q82"/>
    <mergeCell ref="C70:E70"/>
    <mergeCell ref="F70:J70"/>
    <mergeCell ref="K70:Q70"/>
    <mergeCell ref="C74:E74"/>
    <mergeCell ref="F74:Q74"/>
    <mergeCell ref="C75:E75"/>
    <mergeCell ref="F75:Q75"/>
  </mergeCells>
  <pageMargins left="0.7" right="0.7" top="0.75" bottom="0.75" header="0.3" footer="0.3"/>
  <pageSetup paperSize="9" scale="57"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3A433-F48B-4757-8849-7646D3C7699D}">
  <sheetPr>
    <tabColor rgb="FFFF0000"/>
    <pageSetUpPr fitToPage="1"/>
  </sheetPr>
  <dimension ref="B2:P27"/>
  <sheetViews>
    <sheetView zoomScale="90" zoomScaleNormal="90" workbookViewId="0">
      <pane ySplit="8" topLeftCell="A9" activePane="bottomLeft" state="frozen"/>
      <selection pane="bottomLeft" activeCell="C27" sqref="C27"/>
    </sheetView>
  </sheetViews>
  <sheetFormatPr defaultRowHeight="15" x14ac:dyDescent="0.25"/>
  <cols>
    <col min="1" max="1" width="3.42578125" customWidth="1"/>
    <col min="2" max="2" width="4.85546875" customWidth="1"/>
    <col min="3" max="3" width="34.85546875" customWidth="1"/>
    <col min="4" max="4" width="15.85546875" customWidth="1"/>
    <col min="5" max="5" width="42.85546875" customWidth="1"/>
    <col min="6" max="6" width="42.85546875" hidden="1" customWidth="1"/>
    <col min="7" max="7" width="11.42578125" customWidth="1"/>
    <col min="8" max="8" width="25.28515625" customWidth="1"/>
    <col min="9" max="9" width="21.42578125" customWidth="1"/>
    <col min="10" max="10" width="16.28515625" customWidth="1"/>
    <col min="11" max="11" width="22.5703125" customWidth="1"/>
    <col min="12" max="12" width="20.5703125" customWidth="1"/>
    <col min="13" max="13" width="15.7109375" customWidth="1"/>
    <col min="14" max="14" width="15.28515625" customWidth="1"/>
    <col min="15" max="15" width="17.42578125" customWidth="1"/>
    <col min="16" max="16" width="11.140625" customWidth="1"/>
  </cols>
  <sheetData>
    <row r="2" spans="2:16" x14ac:dyDescent="0.25">
      <c r="B2" s="269" t="s">
        <v>83</v>
      </c>
      <c r="C2" s="270"/>
      <c r="D2" s="270"/>
      <c r="E2" s="270"/>
      <c r="F2" s="270"/>
      <c r="G2" s="270"/>
      <c r="H2" s="270"/>
      <c r="I2" s="270"/>
      <c r="J2" s="270"/>
      <c r="K2" s="270"/>
      <c r="L2" s="270"/>
    </row>
    <row r="3" spans="2:16" x14ac:dyDescent="0.25">
      <c r="B3" s="269" t="s">
        <v>84</v>
      </c>
      <c r="C3" s="270"/>
      <c r="D3" s="270"/>
      <c r="E3" s="270"/>
      <c r="F3" s="270"/>
      <c r="G3" s="270"/>
      <c r="H3" s="270"/>
      <c r="I3" s="270"/>
      <c r="J3" s="270"/>
      <c r="K3" s="270"/>
      <c r="L3" s="270"/>
    </row>
    <row r="5" spans="2:16" ht="15.75" x14ac:dyDescent="0.25">
      <c r="B5" s="17" t="s">
        <v>70</v>
      </c>
      <c r="J5" s="32"/>
      <c r="K5" s="32"/>
    </row>
    <row r="6" spans="2:16" x14ac:dyDescent="0.25">
      <c r="B6" s="271" t="s">
        <v>39</v>
      </c>
      <c r="C6" s="271" t="s">
        <v>61</v>
      </c>
      <c r="D6" s="271"/>
      <c r="E6" s="271" t="s">
        <v>62</v>
      </c>
      <c r="F6" s="271" t="s">
        <v>63</v>
      </c>
      <c r="G6" s="271" t="s">
        <v>64</v>
      </c>
      <c r="H6" s="271" t="s">
        <v>138</v>
      </c>
      <c r="I6" s="271" t="s">
        <v>121</v>
      </c>
      <c r="J6" s="271" t="s">
        <v>448</v>
      </c>
      <c r="K6" s="271"/>
      <c r="L6" s="271"/>
    </row>
    <row r="7" spans="2:16" ht="44.25" customHeight="1" x14ac:dyDescent="0.25">
      <c r="B7" s="271"/>
      <c r="C7" s="76" t="s">
        <v>65</v>
      </c>
      <c r="D7" s="76" t="s">
        <v>66</v>
      </c>
      <c r="E7" s="271"/>
      <c r="F7" s="271"/>
      <c r="G7" s="271"/>
      <c r="H7" s="271"/>
      <c r="I7" s="271"/>
      <c r="J7" s="141" t="s">
        <v>6</v>
      </c>
      <c r="K7" s="141" t="s">
        <v>67</v>
      </c>
      <c r="L7" s="141" t="s">
        <v>68</v>
      </c>
    </row>
    <row r="8" spans="2:16" s="47" customFormat="1" ht="12" x14ac:dyDescent="0.2">
      <c r="B8" s="68">
        <v>1</v>
      </c>
      <c r="C8" s="68">
        <v>2</v>
      </c>
      <c r="D8" s="68">
        <v>3</v>
      </c>
      <c r="E8" s="68">
        <v>4</v>
      </c>
      <c r="F8" s="68">
        <v>5</v>
      </c>
      <c r="G8" s="68">
        <v>6</v>
      </c>
      <c r="H8" s="68">
        <v>7</v>
      </c>
      <c r="I8" s="68">
        <v>8</v>
      </c>
      <c r="J8" s="68">
        <v>9</v>
      </c>
      <c r="K8" s="68">
        <v>10</v>
      </c>
      <c r="L8" s="68">
        <v>11</v>
      </c>
    </row>
    <row r="9" spans="2:16" ht="45" x14ac:dyDescent="0.25">
      <c r="B9" s="135" t="s">
        <v>69</v>
      </c>
      <c r="C9" s="129" t="s">
        <v>278</v>
      </c>
      <c r="D9" s="129" t="s">
        <v>279</v>
      </c>
      <c r="E9" s="129" t="s">
        <v>117</v>
      </c>
      <c r="F9" s="142" t="s">
        <v>18</v>
      </c>
      <c r="G9" s="142" t="s">
        <v>18</v>
      </c>
      <c r="H9" s="129" t="s">
        <v>139</v>
      </c>
      <c r="I9" s="129" t="s">
        <v>143</v>
      </c>
      <c r="J9" s="214">
        <f>'IV skyrius IV sk'!N35</f>
        <v>26622791.759999998</v>
      </c>
      <c r="K9" s="214">
        <f>'IV skyrius IV sk'!N27</f>
        <v>22846038.359999999</v>
      </c>
      <c r="L9" s="130">
        <v>0</v>
      </c>
    </row>
    <row r="10" spans="2:16" ht="30" x14ac:dyDescent="0.25">
      <c r="B10" s="135" t="s">
        <v>45</v>
      </c>
      <c r="C10" s="129" t="s">
        <v>122</v>
      </c>
      <c r="D10" s="129" t="s">
        <v>123</v>
      </c>
      <c r="E10" s="129" t="s">
        <v>118</v>
      </c>
      <c r="F10" s="142" t="s">
        <v>18</v>
      </c>
      <c r="G10" s="142" t="s">
        <v>18</v>
      </c>
      <c r="H10" s="129" t="s">
        <v>275</v>
      </c>
      <c r="I10" s="129" t="s">
        <v>143</v>
      </c>
      <c r="J10" s="130">
        <f>'IV skyrius III sk'!N33</f>
        <v>1360037.29</v>
      </c>
      <c r="K10" s="130">
        <f>'IV skyrius III sk'!N25</f>
        <v>1156031.68</v>
      </c>
      <c r="L10" s="130">
        <v>0</v>
      </c>
      <c r="M10" s="32"/>
      <c r="P10" s="32"/>
    </row>
    <row r="11" spans="2:16" ht="45" x14ac:dyDescent="0.25">
      <c r="B11" s="135" t="s">
        <v>47</v>
      </c>
      <c r="C11" s="129" t="s">
        <v>551</v>
      </c>
      <c r="D11" s="129" t="s">
        <v>124</v>
      </c>
      <c r="E11" s="129" t="s">
        <v>118</v>
      </c>
      <c r="F11" s="129" t="s">
        <v>117</v>
      </c>
      <c r="G11" s="142" t="s">
        <v>18</v>
      </c>
      <c r="H11" s="129" t="s">
        <v>140</v>
      </c>
      <c r="I11" s="129" t="s">
        <v>143</v>
      </c>
      <c r="J11" s="130" cm="1">
        <f t="array" ref="J11">'IV skyrius X sk'!N33:N33</f>
        <v>4641085.66</v>
      </c>
      <c r="K11" s="130" cm="1">
        <f t="array" ref="K11">'IV skyrius X sk'!N26:N26</f>
        <v>3944922.2100000004</v>
      </c>
      <c r="L11" s="130">
        <v>0</v>
      </c>
      <c r="M11" s="32"/>
      <c r="O11" s="32"/>
      <c r="P11" s="32"/>
    </row>
    <row r="12" spans="2:16" ht="45" x14ac:dyDescent="0.25">
      <c r="B12" s="135" t="s">
        <v>49</v>
      </c>
      <c r="C12" s="143" t="s">
        <v>125</v>
      </c>
      <c r="D12" s="143" t="s">
        <v>126</v>
      </c>
      <c r="E12" s="129" t="s">
        <v>119</v>
      </c>
      <c r="F12" s="129" t="s">
        <v>117</v>
      </c>
      <c r="G12" s="142" t="s">
        <v>18</v>
      </c>
      <c r="H12" s="129" t="s">
        <v>141</v>
      </c>
      <c r="I12" s="129" t="s">
        <v>143</v>
      </c>
      <c r="J12" s="214">
        <f>'IV skyrius I sk'!N36</f>
        <v>9566609.7999999989</v>
      </c>
      <c r="K12" s="214">
        <f>'IV skyrius I sk'!N28</f>
        <v>8131618.3099999996</v>
      </c>
      <c r="L12" s="130">
        <f>'IV skyrius I sk'!N23</f>
        <v>0</v>
      </c>
      <c r="M12" s="32"/>
      <c r="N12" s="32"/>
    </row>
    <row r="13" spans="2:16" ht="30" x14ac:dyDescent="0.25">
      <c r="B13" s="128" t="s">
        <v>51</v>
      </c>
      <c r="C13" s="129" t="s">
        <v>497</v>
      </c>
      <c r="D13" s="129" t="s">
        <v>127</v>
      </c>
      <c r="E13" s="129" t="s">
        <v>101</v>
      </c>
      <c r="F13" s="129" t="s">
        <v>105</v>
      </c>
      <c r="G13" s="142" t="s">
        <v>18</v>
      </c>
      <c r="H13" s="129" t="s">
        <v>142</v>
      </c>
      <c r="I13" s="129" t="s">
        <v>143</v>
      </c>
      <c r="J13" s="214">
        <f>'IV skyrius VIII sk'!I126</f>
        <v>33460449.449999999</v>
      </c>
      <c r="K13" s="214">
        <f>'IV skyrius VIII sk'!L126</f>
        <v>29199693.07</v>
      </c>
      <c r="L13" s="130">
        <v>0</v>
      </c>
    </row>
    <row r="14" spans="2:16" ht="30" x14ac:dyDescent="0.25">
      <c r="B14" s="128" t="s">
        <v>135</v>
      </c>
      <c r="C14" s="159" t="s">
        <v>625</v>
      </c>
      <c r="D14" s="129" t="s">
        <v>128</v>
      </c>
      <c r="E14" s="129" t="s">
        <v>105</v>
      </c>
      <c r="F14" s="129" t="s">
        <v>101</v>
      </c>
      <c r="G14" s="31" t="s">
        <v>18</v>
      </c>
      <c r="H14" s="129" t="s">
        <v>643</v>
      </c>
      <c r="I14" s="129" t="s">
        <v>143</v>
      </c>
      <c r="J14" s="214">
        <f>'IV skyrius XI sk'!N34</f>
        <v>45426752.24000001</v>
      </c>
      <c r="K14" s="214">
        <f>'IV skyrius XI sk'!N20</f>
        <v>40868418.150000006</v>
      </c>
      <c r="L14" s="130">
        <v>0</v>
      </c>
      <c r="M14" s="163"/>
    </row>
    <row r="15" spans="2:16" ht="45" x14ac:dyDescent="0.25">
      <c r="B15" s="235" t="s">
        <v>136</v>
      </c>
      <c r="C15" s="236" t="s">
        <v>711</v>
      </c>
      <c r="D15" s="236" t="s">
        <v>712</v>
      </c>
      <c r="E15" s="236" t="s">
        <v>707</v>
      </c>
      <c r="F15" s="237" t="s">
        <v>18</v>
      </c>
      <c r="G15" s="237" t="s">
        <v>18</v>
      </c>
      <c r="H15" s="236" t="s">
        <v>139</v>
      </c>
      <c r="I15" s="236" t="s">
        <v>143</v>
      </c>
      <c r="J15" s="238">
        <f>'IV skyrius XIII sk'!N31</f>
        <v>7247262.5699999994</v>
      </c>
      <c r="K15" s="238">
        <f>'IV skyrius XIII sk'!N23</f>
        <v>6884898.7699999996</v>
      </c>
      <c r="L15" s="238">
        <v>0</v>
      </c>
      <c r="M15" s="163"/>
      <c r="N15" s="163"/>
      <c r="O15" s="207"/>
    </row>
    <row r="16" spans="2:16" ht="30" x14ac:dyDescent="0.25">
      <c r="B16" s="235" t="s">
        <v>137</v>
      </c>
      <c r="C16" s="236" t="s">
        <v>713</v>
      </c>
      <c r="D16" s="236" t="s">
        <v>714</v>
      </c>
      <c r="E16" s="236" t="s">
        <v>707</v>
      </c>
      <c r="F16" s="237" t="s">
        <v>18</v>
      </c>
      <c r="G16" s="237" t="s">
        <v>18</v>
      </c>
      <c r="H16" s="236" t="s">
        <v>141</v>
      </c>
      <c r="I16" s="236" t="s">
        <v>143</v>
      </c>
      <c r="J16" s="238">
        <f>'IV skyrius XIV sk'!N31</f>
        <v>3540948.34</v>
      </c>
      <c r="K16" s="238">
        <f>'IV skyrius XIV sk'!N24</f>
        <v>3363900.21</v>
      </c>
      <c r="L16" s="238">
        <v>0</v>
      </c>
    </row>
    <row r="17" spans="2:15" ht="30" x14ac:dyDescent="0.25">
      <c r="B17" s="235" t="s">
        <v>749</v>
      </c>
      <c r="C17" s="129" t="s">
        <v>129</v>
      </c>
      <c r="D17" s="129" t="s">
        <v>130</v>
      </c>
      <c r="E17" s="129" t="s">
        <v>120</v>
      </c>
      <c r="F17" s="31" t="s">
        <v>18</v>
      </c>
      <c r="G17" s="31" t="s">
        <v>18</v>
      </c>
      <c r="H17" s="129" t="s">
        <v>141</v>
      </c>
      <c r="I17" s="129" t="s">
        <v>143</v>
      </c>
      <c r="J17" s="214">
        <f>'IV skyrius II sk'!N31</f>
        <v>925499.64999999991</v>
      </c>
      <c r="K17" s="214">
        <f>'IV skyrius II sk'!N23</f>
        <v>786674.7</v>
      </c>
      <c r="L17" s="130">
        <v>0</v>
      </c>
    </row>
    <row r="18" spans="2:15" ht="30" x14ac:dyDescent="0.25">
      <c r="B18" s="235" t="s">
        <v>750</v>
      </c>
      <c r="C18" s="129" t="s">
        <v>361</v>
      </c>
      <c r="D18" s="129" t="s">
        <v>131</v>
      </c>
      <c r="E18" s="129" t="s">
        <v>120</v>
      </c>
      <c r="F18" s="129" t="s">
        <v>115</v>
      </c>
      <c r="G18" s="31" t="s">
        <v>18</v>
      </c>
      <c r="H18" s="129" t="s">
        <v>141</v>
      </c>
      <c r="I18" s="129" t="s">
        <v>143</v>
      </c>
      <c r="J18" s="214">
        <f>'IV skyrius V sk'!I61</f>
        <v>8784635.5099999998</v>
      </c>
      <c r="K18" s="214">
        <f>'IV skyrius V sk'!L61</f>
        <v>7466940.1500000004</v>
      </c>
      <c r="L18" s="130">
        <v>0</v>
      </c>
      <c r="M18" s="195"/>
    </row>
    <row r="19" spans="2:15" ht="30" x14ac:dyDescent="0.25">
      <c r="B19" s="235" t="s">
        <v>751</v>
      </c>
      <c r="C19" s="129" t="s">
        <v>387</v>
      </c>
      <c r="D19" s="129" t="s">
        <v>132</v>
      </c>
      <c r="E19" s="129" t="s">
        <v>115</v>
      </c>
      <c r="F19" s="31" t="s">
        <v>18</v>
      </c>
      <c r="G19" s="31" t="s">
        <v>18</v>
      </c>
      <c r="H19" s="129" t="s">
        <v>141</v>
      </c>
      <c r="I19" s="129" t="s">
        <v>143</v>
      </c>
      <c r="J19" s="194">
        <f>'IV skyrius VI sk'!I68</f>
        <v>21946422.140000001</v>
      </c>
      <c r="K19" s="194">
        <f>'IV skyrius VI sk'!L68</f>
        <v>9790531.9100000001</v>
      </c>
      <c r="L19" s="130">
        <v>0</v>
      </c>
    </row>
    <row r="20" spans="2:15" ht="30" x14ac:dyDescent="0.25">
      <c r="B20" s="235" t="s">
        <v>752</v>
      </c>
      <c r="C20" s="129" t="s">
        <v>637</v>
      </c>
      <c r="D20" s="129" t="s">
        <v>133</v>
      </c>
      <c r="E20" s="129" t="s">
        <v>115</v>
      </c>
      <c r="F20" s="129" t="s">
        <v>120</v>
      </c>
      <c r="G20" s="31" t="s">
        <v>18</v>
      </c>
      <c r="H20" s="129" t="s">
        <v>142</v>
      </c>
      <c r="I20" s="129" t="s">
        <v>143</v>
      </c>
      <c r="J20" s="130">
        <f>'IV skyrius XII sk'!N32</f>
        <v>3616506</v>
      </c>
      <c r="K20" s="130">
        <f>'IV skyrius XII sk'!N25</f>
        <v>3074030</v>
      </c>
      <c r="L20" s="130">
        <v>0</v>
      </c>
    </row>
    <row r="21" spans="2:15" ht="30" x14ac:dyDescent="0.25">
      <c r="B21" s="235" t="s">
        <v>753</v>
      </c>
      <c r="C21" s="129" t="s">
        <v>501</v>
      </c>
      <c r="D21" s="129" t="s">
        <v>499</v>
      </c>
      <c r="E21" s="129" t="s">
        <v>115</v>
      </c>
      <c r="F21" s="129" t="s">
        <v>120</v>
      </c>
      <c r="G21" s="31" t="s">
        <v>18</v>
      </c>
      <c r="H21" s="129" t="s">
        <v>142</v>
      </c>
      <c r="I21" s="129" t="s">
        <v>143</v>
      </c>
      <c r="J21" s="130" cm="1">
        <f t="array" ref="J21">'IV skyrius IX sk'!N31:N31</f>
        <v>673529.42</v>
      </c>
      <c r="K21" s="130" cm="1">
        <f t="array" ref="K21">'IV skyrius IX sk'!N24:N24</f>
        <v>572500</v>
      </c>
      <c r="L21" s="130">
        <v>0</v>
      </c>
      <c r="M21" s="206"/>
      <c r="N21" s="206"/>
    </row>
    <row r="22" spans="2:15" ht="30" x14ac:dyDescent="0.25">
      <c r="B22" s="235" t="s">
        <v>754</v>
      </c>
      <c r="C22" s="129" t="s">
        <v>407</v>
      </c>
      <c r="D22" s="129" t="s">
        <v>134</v>
      </c>
      <c r="E22" s="129" t="s">
        <v>115</v>
      </c>
      <c r="F22" s="142" t="s">
        <v>18</v>
      </c>
      <c r="G22" s="142" t="s">
        <v>18</v>
      </c>
      <c r="H22" s="129" t="s">
        <v>141</v>
      </c>
      <c r="I22" s="129" t="s">
        <v>143</v>
      </c>
      <c r="J22" s="130">
        <f>'IV skyrius VII sk'!N32</f>
        <v>2495232</v>
      </c>
      <c r="K22" s="130">
        <f>'IV skyrius VII sk'!N24</f>
        <v>2120947.2000000002</v>
      </c>
      <c r="L22" s="130">
        <v>0</v>
      </c>
    </row>
    <row r="23" spans="2:15" x14ac:dyDescent="0.25">
      <c r="B23" s="16"/>
      <c r="C23" s="15" t="s">
        <v>6</v>
      </c>
      <c r="D23" s="15"/>
      <c r="E23" s="15"/>
      <c r="F23" s="15"/>
      <c r="G23" s="15"/>
      <c r="H23" s="15"/>
      <c r="I23" s="15"/>
      <c r="J23" s="203">
        <f>SUM(J9:J22)</f>
        <v>170307761.83000001</v>
      </c>
      <c r="K23" s="203">
        <f>SUM(K9:K22)</f>
        <v>140207144.72</v>
      </c>
      <c r="L23" s="78">
        <f>SUM(L10:L22)</f>
        <v>0</v>
      </c>
      <c r="N23" s="32"/>
    </row>
    <row r="24" spans="2:15" x14ac:dyDescent="0.25">
      <c r="B24" s="144"/>
      <c r="K24" s="32"/>
      <c r="N24" s="32"/>
      <c r="O24" s="32"/>
    </row>
    <row r="25" spans="2:15" x14ac:dyDescent="0.25">
      <c r="J25" s="87"/>
      <c r="K25" s="232"/>
    </row>
    <row r="26" spans="2:15" x14ac:dyDescent="0.25">
      <c r="J26" s="32"/>
      <c r="K26" s="32"/>
    </row>
    <row r="27" spans="2:15" x14ac:dyDescent="0.25">
      <c r="J27" s="32"/>
      <c r="K27" s="145"/>
    </row>
  </sheetData>
  <mergeCells count="10">
    <mergeCell ref="B3:L3"/>
    <mergeCell ref="B2:L2"/>
    <mergeCell ref="J6:L6"/>
    <mergeCell ref="I6:I7"/>
    <mergeCell ref="B6:B7"/>
    <mergeCell ref="C6:D6"/>
    <mergeCell ref="E6:E7"/>
    <mergeCell ref="F6:F7"/>
    <mergeCell ref="G6:G7"/>
    <mergeCell ref="H6:H7"/>
  </mergeCells>
  <pageMargins left="0.7" right="0.7" top="0.75" bottom="0.75" header="0.3" footer="0.3"/>
  <pageSetup paperSize="9" scale="50" fitToHeight="0" orientation="landscape" r:id="rId1"/>
  <ignoredErrors>
    <ignoredError sqref="J22 J19"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B024-91E9-4F63-8D44-C6A45524CE18}">
  <sheetPr>
    <tabColor rgb="FFFFC000"/>
    <pageSetUpPr fitToPage="1"/>
  </sheetPr>
  <dimension ref="A2:W134"/>
  <sheetViews>
    <sheetView zoomScaleNormal="100" workbookViewId="0">
      <selection activeCell="L83" sqref="L83"/>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20.42578125" style="1" customWidth="1"/>
    <col min="6" max="6" width="10.7109375" style="1" customWidth="1"/>
    <col min="7" max="7" width="9.85546875" style="1" customWidth="1"/>
    <col min="8" max="8" width="10.5703125" style="1" customWidth="1"/>
    <col min="9" max="9" width="11.28515625" style="8" customWidth="1"/>
    <col min="10" max="10" width="9.140625" style="8" customWidth="1"/>
    <col min="11" max="11" width="11.5703125" style="8" customWidth="1"/>
    <col min="12" max="12" width="10.42578125" style="8" customWidth="1"/>
    <col min="13" max="13" width="11" style="8" customWidth="1"/>
    <col min="14" max="14" width="46.85546875" style="1" customWidth="1"/>
    <col min="15" max="15" width="10.5703125" style="5" customWidth="1"/>
    <col min="16" max="16" width="13.5703125" style="1" customWidth="1"/>
    <col min="17" max="17" width="15.42578125" style="1" customWidth="1"/>
    <col min="18" max="18" width="13.85546875" bestFit="1" customWidth="1"/>
    <col min="19" max="19" width="10.85546875" style="25" bestFit="1" customWidth="1"/>
    <col min="20" max="20" width="17.140625" customWidth="1"/>
    <col min="21" max="21" width="14.28515625" customWidth="1"/>
    <col min="22" max="22" width="10.71093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146</v>
      </c>
      <c r="C5" s="270"/>
      <c r="D5" s="270"/>
      <c r="E5" s="270"/>
      <c r="F5" s="270"/>
      <c r="G5" s="270"/>
      <c r="H5" s="270"/>
      <c r="I5" s="270"/>
      <c r="J5" s="270"/>
      <c r="K5" s="270"/>
      <c r="L5" s="270"/>
      <c r="M5" s="270"/>
      <c r="N5" s="270"/>
      <c r="O5" s="270"/>
      <c r="P5" s="270"/>
      <c r="Q5" s="270"/>
    </row>
    <row r="6" spans="2:19" x14ac:dyDescent="0.25">
      <c r="B6" s="270" t="s">
        <v>167</v>
      </c>
      <c r="C6" s="270"/>
      <c r="D6" s="270"/>
      <c r="E6" s="270"/>
      <c r="F6" s="270"/>
      <c r="G6" s="270"/>
      <c r="H6" s="270"/>
      <c r="I6" s="270"/>
      <c r="J6" s="270"/>
      <c r="K6" s="270"/>
      <c r="L6" s="270"/>
      <c r="M6" s="270"/>
      <c r="N6" s="270"/>
      <c r="O6" s="270"/>
      <c r="P6" s="270"/>
      <c r="Q6" s="270"/>
    </row>
    <row r="8" spans="2:19" ht="15" customHeight="1" x14ac:dyDescent="0.25">
      <c r="B8" s="277" t="s">
        <v>41</v>
      </c>
      <c r="C8" s="277"/>
      <c r="D8" s="277"/>
      <c r="E8" s="277"/>
      <c r="F8" s="277"/>
      <c r="G8" s="277"/>
      <c r="H8" s="277"/>
      <c r="I8" s="277"/>
      <c r="J8" s="277"/>
      <c r="K8" s="277"/>
      <c r="L8" s="277"/>
      <c r="M8" s="277"/>
      <c r="N8" s="277"/>
      <c r="O8" s="277"/>
      <c r="P8" s="277"/>
      <c r="Q8" s="277"/>
    </row>
    <row r="9" spans="2:19" ht="15" customHeight="1" x14ac:dyDescent="0.25">
      <c r="B9" s="312" t="s">
        <v>39</v>
      </c>
      <c r="C9" s="312" t="s">
        <v>55</v>
      </c>
      <c r="D9" s="312"/>
      <c r="E9" s="291" t="s">
        <v>40</v>
      </c>
      <c r="F9" s="291"/>
      <c r="G9" s="291"/>
      <c r="H9" s="291"/>
      <c r="I9" s="291"/>
      <c r="J9" s="291"/>
      <c r="K9" s="339" t="s">
        <v>44</v>
      </c>
      <c r="L9" s="339"/>
      <c r="M9" s="339"/>
      <c r="N9" s="291" t="s">
        <v>389</v>
      </c>
      <c r="O9" s="291"/>
      <c r="P9" s="291"/>
      <c r="Q9" s="291"/>
    </row>
    <row r="10" spans="2:19" x14ac:dyDescent="0.25">
      <c r="B10" s="312"/>
      <c r="C10" s="312"/>
      <c r="D10" s="312"/>
      <c r="E10" s="291"/>
      <c r="F10" s="291"/>
      <c r="G10" s="291"/>
      <c r="H10" s="291"/>
      <c r="I10" s="291"/>
      <c r="J10" s="291"/>
      <c r="K10" s="339"/>
      <c r="L10" s="339"/>
      <c r="M10" s="339"/>
      <c r="N10" s="11" t="s">
        <v>180</v>
      </c>
      <c r="O10" s="291" t="s">
        <v>181</v>
      </c>
      <c r="P10" s="291"/>
      <c r="Q10" s="291"/>
    </row>
    <row r="11" spans="2:19" s="47" customFormat="1" ht="12" x14ac:dyDescent="0.2">
      <c r="B11" s="45">
        <v>1</v>
      </c>
      <c r="C11" s="318">
        <v>2</v>
      </c>
      <c r="D11" s="318"/>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296" t="s">
        <v>236</v>
      </c>
      <c r="D12" s="297"/>
      <c r="E12" s="341" t="s">
        <v>42</v>
      </c>
      <c r="F12" s="341"/>
      <c r="G12" s="341"/>
      <c r="H12" s="341"/>
      <c r="I12" s="341"/>
      <c r="J12" s="341"/>
      <c r="K12" s="340">
        <v>0</v>
      </c>
      <c r="L12" s="340"/>
      <c r="M12" s="340"/>
      <c r="N12" s="12">
        <v>0</v>
      </c>
      <c r="O12" s="301">
        <f>O45+O81</f>
        <v>1603</v>
      </c>
      <c r="P12" s="302"/>
      <c r="Q12" s="303"/>
    </row>
    <row r="13" spans="2:19" ht="32.25" customHeight="1" x14ac:dyDescent="0.25">
      <c r="B13" s="62" t="s">
        <v>45</v>
      </c>
      <c r="C13" s="296" t="s">
        <v>237</v>
      </c>
      <c r="D13" s="297"/>
      <c r="E13" s="313" t="s">
        <v>46</v>
      </c>
      <c r="F13" s="314"/>
      <c r="G13" s="314"/>
      <c r="H13" s="314"/>
      <c r="I13" s="314"/>
      <c r="J13" s="315"/>
      <c r="K13" s="298">
        <v>0</v>
      </c>
      <c r="L13" s="299"/>
      <c r="M13" s="300"/>
      <c r="N13" s="12">
        <v>0</v>
      </c>
      <c r="O13" s="301">
        <f>O48+O66</f>
        <v>23</v>
      </c>
      <c r="P13" s="302"/>
      <c r="Q13" s="303"/>
    </row>
    <row r="14" spans="2:19" ht="30" customHeight="1" x14ac:dyDescent="0.25">
      <c r="B14" s="62" t="s">
        <v>47</v>
      </c>
      <c r="C14" s="296" t="s">
        <v>238</v>
      </c>
      <c r="D14" s="297"/>
      <c r="E14" s="313" t="s">
        <v>48</v>
      </c>
      <c r="F14" s="314"/>
      <c r="G14" s="314"/>
      <c r="H14" s="314"/>
      <c r="I14" s="314"/>
      <c r="J14" s="315"/>
      <c r="K14" s="298">
        <v>0</v>
      </c>
      <c r="L14" s="299"/>
      <c r="M14" s="300"/>
      <c r="N14" s="12">
        <v>0</v>
      </c>
      <c r="O14" s="301">
        <f>O62+O79</f>
        <v>6725</v>
      </c>
      <c r="P14" s="302"/>
      <c r="Q14" s="303"/>
    </row>
    <row r="15" spans="2:19" ht="30.75" customHeight="1" x14ac:dyDescent="0.25">
      <c r="B15" s="62" t="s">
        <v>49</v>
      </c>
      <c r="C15" s="296" t="s">
        <v>239</v>
      </c>
      <c r="D15" s="297"/>
      <c r="E15" s="313" t="s">
        <v>50</v>
      </c>
      <c r="F15" s="314"/>
      <c r="G15" s="314"/>
      <c r="H15" s="314"/>
      <c r="I15" s="314"/>
      <c r="J15" s="315"/>
      <c r="K15" s="298">
        <v>0</v>
      </c>
      <c r="L15" s="299"/>
      <c r="M15" s="300"/>
      <c r="N15" s="12">
        <v>0</v>
      </c>
      <c r="O15" s="304">
        <f>O64</f>
        <v>10.9375</v>
      </c>
      <c r="P15" s="305"/>
      <c r="Q15" s="306"/>
      <c r="R15" s="101"/>
    </row>
    <row r="16" spans="2:19" ht="32.25" customHeight="1" x14ac:dyDescent="0.25">
      <c r="B16" s="62" t="s">
        <v>51</v>
      </c>
      <c r="C16" s="296" t="s">
        <v>240</v>
      </c>
      <c r="D16" s="297"/>
      <c r="E16" s="313" t="s">
        <v>52</v>
      </c>
      <c r="F16" s="314"/>
      <c r="G16" s="314"/>
      <c r="H16" s="314"/>
      <c r="I16" s="314"/>
      <c r="J16" s="315"/>
      <c r="K16" s="298">
        <v>0</v>
      </c>
      <c r="L16" s="299"/>
      <c r="M16" s="300"/>
      <c r="N16" s="12">
        <v>0</v>
      </c>
      <c r="O16" s="301">
        <f>O82</f>
        <v>1893</v>
      </c>
      <c r="P16" s="302"/>
      <c r="Q16" s="303"/>
    </row>
    <row r="19" spans="2:19" x14ac:dyDescent="0.25">
      <c r="B19" s="277" t="s">
        <v>38</v>
      </c>
      <c r="C19" s="277"/>
      <c r="D19" s="277"/>
      <c r="E19" s="277"/>
      <c r="F19" s="277"/>
      <c r="G19" s="277"/>
      <c r="H19" s="277"/>
      <c r="I19" s="277"/>
      <c r="J19" s="277"/>
      <c r="K19" s="277"/>
      <c r="L19" s="277"/>
      <c r="M19" s="277"/>
      <c r="N19" s="277"/>
      <c r="O19" s="277"/>
      <c r="P19" s="277"/>
      <c r="Q19" s="277"/>
    </row>
    <row r="20" spans="2:19" x14ac:dyDescent="0.25">
      <c r="B20" s="307" t="s">
        <v>56</v>
      </c>
      <c r="C20" s="307"/>
      <c r="D20" s="307"/>
      <c r="E20" s="307"/>
      <c r="F20" s="307"/>
      <c r="G20" s="307"/>
      <c r="H20" s="307"/>
      <c r="I20" s="307"/>
      <c r="J20" s="307"/>
      <c r="K20" s="307"/>
      <c r="L20" s="307"/>
      <c r="M20" s="307"/>
      <c r="N20" s="307" t="s">
        <v>27</v>
      </c>
      <c r="O20" s="307"/>
      <c r="P20" s="307"/>
      <c r="Q20" s="307"/>
    </row>
    <row r="21" spans="2:19" s="47" customFormat="1" ht="12" x14ac:dyDescent="0.2">
      <c r="B21" s="274">
        <v>1</v>
      </c>
      <c r="C21" s="274"/>
      <c r="D21" s="274"/>
      <c r="E21" s="274"/>
      <c r="F21" s="274"/>
      <c r="G21" s="274"/>
      <c r="H21" s="274"/>
      <c r="I21" s="274"/>
      <c r="J21" s="274"/>
      <c r="K21" s="274"/>
      <c r="L21" s="274"/>
      <c r="M21" s="274"/>
      <c r="N21" s="274">
        <v>2</v>
      </c>
      <c r="O21" s="274"/>
      <c r="P21" s="274"/>
      <c r="Q21" s="274"/>
      <c r="S21" s="48"/>
    </row>
    <row r="22" spans="2:19" x14ac:dyDescent="0.25">
      <c r="B22" s="275" t="s">
        <v>28</v>
      </c>
      <c r="C22" s="275"/>
      <c r="D22" s="275"/>
      <c r="E22" s="275"/>
      <c r="F22" s="275"/>
      <c r="G22" s="275"/>
      <c r="H22" s="275"/>
      <c r="I22" s="275"/>
      <c r="J22" s="275"/>
      <c r="K22" s="275"/>
      <c r="L22" s="275"/>
      <c r="M22" s="275"/>
      <c r="N22" s="276">
        <f>N23+N25+N28</f>
        <v>8131618.3099999996</v>
      </c>
      <c r="O22" s="276"/>
      <c r="P22" s="276"/>
      <c r="Q22" s="276"/>
    </row>
    <row r="23" spans="2:19" x14ac:dyDescent="0.25">
      <c r="B23" s="275" t="s">
        <v>29</v>
      </c>
      <c r="C23" s="275"/>
      <c r="D23" s="275"/>
      <c r="E23" s="275"/>
      <c r="F23" s="275"/>
      <c r="G23" s="275"/>
      <c r="H23" s="275"/>
      <c r="I23" s="275"/>
      <c r="J23" s="275"/>
      <c r="K23" s="275"/>
      <c r="L23" s="275"/>
      <c r="M23" s="275"/>
      <c r="N23" s="290">
        <v>0</v>
      </c>
      <c r="O23" s="290"/>
      <c r="P23" s="290"/>
      <c r="Q23" s="290"/>
    </row>
    <row r="24" spans="2:19" x14ac:dyDescent="0.25">
      <c r="B24" s="308" t="s">
        <v>18</v>
      </c>
      <c r="C24" s="309"/>
      <c r="D24" s="309"/>
      <c r="E24" s="309"/>
      <c r="F24" s="309"/>
      <c r="G24" s="309"/>
      <c r="H24" s="309"/>
      <c r="I24" s="309"/>
      <c r="J24" s="309"/>
      <c r="K24" s="309"/>
      <c r="L24" s="309"/>
      <c r="M24" s="310"/>
      <c r="N24" s="283">
        <v>0</v>
      </c>
      <c r="O24" s="283"/>
      <c r="P24" s="283"/>
      <c r="Q24" s="283"/>
    </row>
    <row r="25" spans="2:19" x14ac:dyDescent="0.25">
      <c r="B25" s="275" t="s">
        <v>30</v>
      </c>
      <c r="C25" s="275"/>
      <c r="D25" s="275"/>
      <c r="E25" s="275"/>
      <c r="F25" s="275"/>
      <c r="G25" s="275"/>
      <c r="H25" s="275"/>
      <c r="I25" s="275"/>
      <c r="J25" s="275"/>
      <c r="K25" s="275"/>
      <c r="L25" s="275"/>
      <c r="M25" s="275"/>
      <c r="N25" s="290">
        <f>N26+N27</f>
        <v>0</v>
      </c>
      <c r="O25" s="290"/>
      <c r="P25" s="290"/>
      <c r="Q25" s="290"/>
    </row>
    <row r="26" spans="2:19" x14ac:dyDescent="0.25">
      <c r="B26" s="287" t="s">
        <v>53</v>
      </c>
      <c r="C26" s="287"/>
      <c r="D26" s="287"/>
      <c r="E26" s="287"/>
      <c r="F26" s="287"/>
      <c r="G26" s="287"/>
      <c r="H26" s="287"/>
      <c r="I26" s="287"/>
      <c r="J26" s="287"/>
      <c r="K26" s="287"/>
      <c r="L26" s="287"/>
      <c r="M26" s="287"/>
      <c r="N26" s="283">
        <f>K104</f>
        <v>0</v>
      </c>
      <c r="O26" s="283"/>
      <c r="P26" s="283"/>
      <c r="Q26" s="283"/>
      <c r="R26" s="61"/>
    </row>
    <row r="27" spans="2:19" x14ac:dyDescent="0.25">
      <c r="B27" s="280" t="s">
        <v>166</v>
      </c>
      <c r="C27" s="281"/>
      <c r="D27" s="281"/>
      <c r="E27" s="281"/>
      <c r="F27" s="281"/>
      <c r="G27" s="281"/>
      <c r="H27" s="281"/>
      <c r="I27" s="281"/>
      <c r="J27" s="281"/>
      <c r="K27" s="281"/>
      <c r="L27" s="281"/>
      <c r="M27" s="282"/>
      <c r="N27" s="283">
        <v>0</v>
      </c>
      <c r="O27" s="283"/>
      <c r="P27" s="283"/>
      <c r="Q27" s="283"/>
      <c r="R27" s="61"/>
    </row>
    <row r="28" spans="2:19" x14ac:dyDescent="0.25">
      <c r="B28" s="295" t="s">
        <v>31</v>
      </c>
      <c r="C28" s="295"/>
      <c r="D28" s="295"/>
      <c r="E28" s="295"/>
      <c r="F28" s="295"/>
      <c r="G28" s="295"/>
      <c r="H28" s="295"/>
      <c r="I28" s="295"/>
      <c r="J28" s="295"/>
      <c r="K28" s="295"/>
      <c r="L28" s="295"/>
      <c r="M28" s="295"/>
      <c r="N28" s="276">
        <f>N29</f>
        <v>8131618.3099999996</v>
      </c>
      <c r="O28" s="276"/>
      <c r="P28" s="276"/>
      <c r="Q28" s="276"/>
    </row>
    <row r="29" spans="2:19" x14ac:dyDescent="0.25">
      <c r="B29" s="289" t="s">
        <v>54</v>
      </c>
      <c r="C29" s="289"/>
      <c r="D29" s="289"/>
      <c r="E29" s="289"/>
      <c r="F29" s="289"/>
      <c r="G29" s="289"/>
      <c r="H29" s="289"/>
      <c r="I29" s="289"/>
      <c r="J29" s="289"/>
      <c r="K29" s="289"/>
      <c r="L29" s="289"/>
      <c r="M29" s="289"/>
      <c r="N29" s="288">
        <f>L104</f>
        <v>8131618.3099999996</v>
      </c>
      <c r="O29" s="288"/>
      <c r="P29" s="288"/>
      <c r="Q29" s="288"/>
    </row>
    <row r="30" spans="2:19" x14ac:dyDescent="0.25">
      <c r="B30" s="275" t="s">
        <v>32</v>
      </c>
      <c r="C30" s="275"/>
      <c r="D30" s="275"/>
      <c r="E30" s="275"/>
      <c r="F30" s="275"/>
      <c r="G30" s="275"/>
      <c r="H30" s="275"/>
      <c r="I30" s="275"/>
      <c r="J30" s="275"/>
      <c r="K30" s="275"/>
      <c r="L30" s="275"/>
      <c r="M30" s="275"/>
      <c r="N30" s="290">
        <v>0</v>
      </c>
      <c r="O30" s="290"/>
      <c r="P30" s="290"/>
      <c r="Q30" s="290"/>
    </row>
    <row r="31" spans="2:19" x14ac:dyDescent="0.25">
      <c r="B31" s="342" t="s">
        <v>18</v>
      </c>
      <c r="C31" s="342"/>
      <c r="D31" s="342"/>
      <c r="E31" s="342"/>
      <c r="F31" s="342"/>
      <c r="G31" s="342"/>
      <c r="H31" s="342"/>
      <c r="I31" s="342"/>
      <c r="J31" s="342"/>
      <c r="K31" s="342"/>
      <c r="L31" s="342"/>
      <c r="M31" s="342"/>
      <c r="N31" s="283">
        <v>0</v>
      </c>
      <c r="O31" s="283"/>
      <c r="P31" s="283"/>
      <c r="Q31" s="283"/>
    </row>
    <row r="32" spans="2:19" x14ac:dyDescent="0.25">
      <c r="B32" s="284" t="s">
        <v>33</v>
      </c>
      <c r="C32" s="285"/>
      <c r="D32" s="285"/>
      <c r="E32" s="285"/>
      <c r="F32" s="285"/>
      <c r="G32" s="285"/>
      <c r="H32" s="285"/>
      <c r="I32" s="285"/>
      <c r="J32" s="285"/>
      <c r="K32" s="285"/>
      <c r="L32" s="285"/>
      <c r="M32" s="286"/>
      <c r="N32" s="276">
        <f>N33+N34+N35</f>
        <v>1434991.49</v>
      </c>
      <c r="O32" s="276"/>
      <c r="P32" s="276"/>
      <c r="Q32" s="276"/>
    </row>
    <row r="33" spans="2:22" x14ac:dyDescent="0.25">
      <c r="B33" s="287" t="s">
        <v>34</v>
      </c>
      <c r="C33" s="287"/>
      <c r="D33" s="287"/>
      <c r="E33" s="287"/>
      <c r="F33" s="287"/>
      <c r="G33" s="287"/>
      <c r="H33" s="287"/>
      <c r="I33" s="287"/>
      <c r="J33" s="287"/>
      <c r="K33" s="287"/>
      <c r="L33" s="287"/>
      <c r="M33" s="287"/>
      <c r="N33" s="288">
        <f>M104</f>
        <v>1434991.49</v>
      </c>
      <c r="O33" s="288"/>
      <c r="P33" s="288"/>
      <c r="Q33" s="288"/>
    </row>
    <row r="34" spans="2:22" x14ac:dyDescent="0.25">
      <c r="B34" s="287" t="s">
        <v>35</v>
      </c>
      <c r="C34" s="287"/>
      <c r="D34" s="287"/>
      <c r="E34" s="287"/>
      <c r="F34" s="287"/>
      <c r="G34" s="287"/>
      <c r="H34" s="287"/>
      <c r="I34" s="287"/>
      <c r="J34" s="287"/>
      <c r="K34" s="287"/>
      <c r="L34" s="287"/>
      <c r="M34" s="287"/>
      <c r="N34" s="283">
        <v>0</v>
      </c>
      <c r="O34" s="283"/>
      <c r="P34" s="283"/>
      <c r="Q34" s="283"/>
    </row>
    <row r="35" spans="2:22" x14ac:dyDescent="0.25">
      <c r="B35" s="287" t="s">
        <v>36</v>
      </c>
      <c r="C35" s="287"/>
      <c r="D35" s="287"/>
      <c r="E35" s="287"/>
      <c r="F35" s="287"/>
      <c r="G35" s="287"/>
      <c r="H35" s="287"/>
      <c r="I35" s="287"/>
      <c r="J35" s="287"/>
      <c r="K35" s="287"/>
      <c r="L35" s="287"/>
      <c r="M35" s="287"/>
      <c r="N35" s="283">
        <v>0</v>
      </c>
      <c r="O35" s="283"/>
      <c r="P35" s="283"/>
      <c r="Q35" s="283"/>
    </row>
    <row r="36" spans="2:22" x14ac:dyDescent="0.25">
      <c r="B36" s="275" t="s">
        <v>37</v>
      </c>
      <c r="C36" s="275"/>
      <c r="D36" s="275"/>
      <c r="E36" s="275"/>
      <c r="F36" s="275"/>
      <c r="G36" s="275"/>
      <c r="H36" s="275"/>
      <c r="I36" s="275"/>
      <c r="J36" s="275"/>
      <c r="K36" s="275"/>
      <c r="L36" s="275"/>
      <c r="M36" s="275"/>
      <c r="N36" s="276">
        <f>N22+N32</f>
        <v>9566609.7999999989</v>
      </c>
      <c r="O36" s="276"/>
      <c r="P36" s="276"/>
      <c r="Q36" s="276"/>
    </row>
    <row r="37" spans="2:22" x14ac:dyDescent="0.25">
      <c r="B37" s="13"/>
      <c r="C37" s="13"/>
      <c r="D37" s="13"/>
      <c r="E37" s="13"/>
      <c r="F37" s="13"/>
      <c r="G37" s="13"/>
      <c r="H37" s="13"/>
      <c r="I37" s="13"/>
      <c r="J37" s="13"/>
      <c r="K37" s="13"/>
      <c r="L37" s="13"/>
      <c r="M37" s="13"/>
      <c r="N37" s="102"/>
      <c r="O37" s="102"/>
      <c r="P37" s="102"/>
      <c r="Q37" s="102"/>
    </row>
    <row r="39" spans="2:22" x14ac:dyDescent="0.25">
      <c r="B39" s="277" t="s">
        <v>25</v>
      </c>
      <c r="C39" s="277"/>
      <c r="D39" s="277"/>
      <c r="E39" s="277"/>
      <c r="F39" s="277"/>
      <c r="G39" s="277"/>
      <c r="H39" s="277"/>
      <c r="I39" s="277"/>
      <c r="J39" s="277"/>
      <c r="K39" s="277"/>
      <c r="L39" s="277"/>
      <c r="M39" s="277"/>
      <c r="N39" s="277"/>
      <c r="O39" s="277"/>
      <c r="P39" s="277"/>
      <c r="Q39" s="277"/>
    </row>
    <row r="40" spans="2:22" ht="15" customHeight="1" x14ac:dyDescent="0.25">
      <c r="B40" s="292" t="s">
        <v>57</v>
      </c>
      <c r="C40" s="292" t="s">
        <v>58</v>
      </c>
      <c r="D40" s="292" t="s">
        <v>0</v>
      </c>
      <c r="E40" s="292" t="s">
        <v>1</v>
      </c>
      <c r="F40" s="292" t="s">
        <v>59</v>
      </c>
      <c r="G40" s="292" t="s">
        <v>277</v>
      </c>
      <c r="H40" s="293" t="s">
        <v>2</v>
      </c>
      <c r="I40" s="294" t="s">
        <v>3</v>
      </c>
      <c r="J40" s="294"/>
      <c r="K40" s="294"/>
      <c r="L40" s="294"/>
      <c r="M40" s="294"/>
      <c r="N40" s="292" t="s">
        <v>60</v>
      </c>
      <c r="O40" s="292"/>
      <c r="P40" s="292" t="s">
        <v>4</v>
      </c>
      <c r="Q40" s="292" t="s">
        <v>5</v>
      </c>
    </row>
    <row r="41" spans="2:22" ht="30" customHeight="1" x14ac:dyDescent="0.25">
      <c r="B41" s="292"/>
      <c r="C41" s="292"/>
      <c r="D41" s="292"/>
      <c r="E41" s="292"/>
      <c r="F41" s="292"/>
      <c r="G41" s="292"/>
      <c r="H41" s="293"/>
      <c r="I41" s="294" t="s">
        <v>6</v>
      </c>
      <c r="J41" s="294" t="s">
        <v>7</v>
      </c>
      <c r="K41" s="294"/>
      <c r="L41" s="294"/>
      <c r="M41" s="337" t="s">
        <v>8</v>
      </c>
      <c r="N41" s="292" t="s">
        <v>294</v>
      </c>
      <c r="O41" s="338" t="s">
        <v>241</v>
      </c>
      <c r="P41" s="292"/>
      <c r="Q41" s="292"/>
    </row>
    <row r="42" spans="2:22" ht="73.5" x14ac:dyDescent="0.25">
      <c r="B42" s="292"/>
      <c r="C42" s="292"/>
      <c r="D42" s="292"/>
      <c r="E42" s="292"/>
      <c r="F42" s="292"/>
      <c r="G42" s="292"/>
      <c r="H42" s="293"/>
      <c r="I42" s="294"/>
      <c r="J42" s="10" t="s">
        <v>9</v>
      </c>
      <c r="K42" s="10" t="s">
        <v>10</v>
      </c>
      <c r="L42" s="10" t="s">
        <v>11</v>
      </c>
      <c r="M42" s="337"/>
      <c r="N42" s="292"/>
      <c r="O42" s="338"/>
      <c r="P42" s="292"/>
      <c r="Q42" s="292"/>
    </row>
    <row r="43" spans="2:22" s="47" customFormat="1" ht="12" x14ac:dyDescent="0.2">
      <c r="B43" s="49">
        <v>1</v>
      </c>
      <c r="C43" s="49">
        <v>2</v>
      </c>
      <c r="D43" s="49">
        <v>3</v>
      </c>
      <c r="E43" s="49">
        <v>4</v>
      </c>
      <c r="F43" s="49">
        <v>5</v>
      </c>
      <c r="G43" s="49">
        <v>6</v>
      </c>
      <c r="H43" s="49">
        <v>7</v>
      </c>
      <c r="I43" s="50">
        <v>8</v>
      </c>
      <c r="J43" s="57">
        <v>9</v>
      </c>
      <c r="K43" s="57">
        <v>10</v>
      </c>
      <c r="L43" s="57">
        <v>11</v>
      </c>
      <c r="M43" s="57">
        <v>12</v>
      </c>
      <c r="N43" s="49">
        <v>13</v>
      </c>
      <c r="O43" s="49">
        <v>14</v>
      </c>
      <c r="P43" s="49">
        <v>15</v>
      </c>
      <c r="Q43" s="49">
        <v>16</v>
      </c>
      <c r="S43" s="48"/>
    </row>
    <row r="44" spans="2:22" ht="22.5" customHeight="1" x14ac:dyDescent="0.25">
      <c r="B44" s="328" t="s">
        <v>412</v>
      </c>
      <c r="C44" s="331" t="s">
        <v>13</v>
      </c>
      <c r="D44" s="331" t="s">
        <v>171</v>
      </c>
      <c r="E44" s="331" t="s">
        <v>413</v>
      </c>
      <c r="F44" s="331" t="s">
        <v>14</v>
      </c>
      <c r="G44" s="331" t="s">
        <v>445</v>
      </c>
      <c r="H44" s="331" t="s">
        <v>15</v>
      </c>
      <c r="I44" s="334">
        <f>SUM(J44:M48)</f>
        <v>1395605.8900000001</v>
      </c>
      <c r="J44" s="334">
        <f t="shared" ref="J44:K44" si="0">SUM(J50:J60)</f>
        <v>0</v>
      </c>
      <c r="K44" s="334">
        <f t="shared" si="0"/>
        <v>0</v>
      </c>
      <c r="L44" s="334">
        <f>SUM(L50:L60)</f>
        <v>1186265</v>
      </c>
      <c r="M44" s="334">
        <f>SUM(M50:M60)</f>
        <v>209340.89</v>
      </c>
      <c r="N44" s="44" t="s">
        <v>245</v>
      </c>
      <c r="O44" s="41">
        <f>O50+O53+O58</f>
        <v>652</v>
      </c>
      <c r="P44" s="331" t="s">
        <v>251</v>
      </c>
      <c r="Q44" s="331" t="s">
        <v>19</v>
      </c>
      <c r="T44" s="103"/>
    </row>
    <row r="45" spans="2:22" ht="33.75" customHeight="1" x14ac:dyDescent="0.25">
      <c r="B45" s="329"/>
      <c r="C45" s="332"/>
      <c r="D45" s="332"/>
      <c r="E45" s="332"/>
      <c r="F45" s="332"/>
      <c r="G45" s="332"/>
      <c r="H45" s="332"/>
      <c r="I45" s="335"/>
      <c r="J45" s="335"/>
      <c r="K45" s="335"/>
      <c r="L45" s="335"/>
      <c r="M45" s="335"/>
      <c r="N45" s="44" t="s">
        <v>246</v>
      </c>
      <c r="O45" s="41">
        <f>O51+O54+O59</f>
        <v>603</v>
      </c>
      <c r="P45" s="332"/>
      <c r="Q45" s="332"/>
      <c r="T45" s="103"/>
    </row>
    <row r="46" spans="2:22" ht="22.15" customHeight="1" x14ac:dyDescent="0.25">
      <c r="B46" s="329"/>
      <c r="C46" s="332"/>
      <c r="D46" s="332"/>
      <c r="E46" s="332"/>
      <c r="F46" s="332"/>
      <c r="G46" s="332"/>
      <c r="H46" s="332"/>
      <c r="I46" s="335"/>
      <c r="J46" s="335"/>
      <c r="K46" s="335"/>
      <c r="L46" s="335"/>
      <c r="M46" s="335"/>
      <c r="N46" s="44" t="s">
        <v>247</v>
      </c>
      <c r="O46" s="41">
        <f>O52+O55+O60</f>
        <v>80</v>
      </c>
      <c r="P46" s="332"/>
      <c r="Q46" s="332"/>
      <c r="T46" s="103"/>
    </row>
    <row r="47" spans="2:22" ht="11.25" customHeight="1" x14ac:dyDescent="0.25">
      <c r="B47" s="329"/>
      <c r="C47" s="332"/>
      <c r="D47" s="332"/>
      <c r="E47" s="332"/>
      <c r="F47" s="332"/>
      <c r="G47" s="332"/>
      <c r="H47" s="332"/>
      <c r="I47" s="335"/>
      <c r="J47" s="335"/>
      <c r="K47" s="335"/>
      <c r="L47" s="335"/>
      <c r="M47" s="335"/>
      <c r="N47" s="44" t="s">
        <v>248</v>
      </c>
      <c r="O47" s="41">
        <f>O56</f>
        <v>1</v>
      </c>
      <c r="P47" s="332"/>
      <c r="Q47" s="332"/>
      <c r="S47" s="27"/>
      <c r="T47" s="104"/>
      <c r="U47" s="103"/>
      <c r="V47" s="103"/>
    </row>
    <row r="48" spans="2:22" ht="31.5" x14ac:dyDescent="0.25">
      <c r="B48" s="330"/>
      <c r="C48" s="333"/>
      <c r="D48" s="333"/>
      <c r="E48" s="333"/>
      <c r="F48" s="333"/>
      <c r="G48" s="333"/>
      <c r="H48" s="333"/>
      <c r="I48" s="336"/>
      <c r="J48" s="336"/>
      <c r="K48" s="336"/>
      <c r="L48" s="336"/>
      <c r="M48" s="336"/>
      <c r="N48" s="44" t="s">
        <v>249</v>
      </c>
      <c r="O48" s="41">
        <f>O57</f>
        <v>15</v>
      </c>
      <c r="P48" s="333"/>
      <c r="Q48" s="333"/>
      <c r="T48" s="103"/>
    </row>
    <row r="49" spans="2:21" ht="22.5" x14ac:dyDescent="0.25">
      <c r="B49" s="105" t="s">
        <v>16</v>
      </c>
      <c r="C49" s="2"/>
      <c r="D49" s="2"/>
      <c r="E49" s="2"/>
      <c r="F49" s="2"/>
      <c r="G49" s="2"/>
      <c r="H49" s="2"/>
      <c r="I49" s="7"/>
      <c r="J49" s="58"/>
      <c r="K49" s="60"/>
      <c r="L49" s="60"/>
      <c r="M49" s="58"/>
      <c r="N49" s="2"/>
      <c r="O49" s="6"/>
      <c r="P49" s="3"/>
      <c r="Q49" s="43"/>
    </row>
    <row r="50" spans="2:21" ht="22.5" x14ac:dyDescent="0.25">
      <c r="B50" s="324" t="s">
        <v>414</v>
      </c>
      <c r="C50" s="325"/>
      <c r="D50" s="319" t="s">
        <v>20</v>
      </c>
      <c r="E50" s="319" t="s">
        <v>443</v>
      </c>
      <c r="F50" s="325"/>
      <c r="G50" s="319" t="s">
        <v>445</v>
      </c>
      <c r="H50" s="325"/>
      <c r="I50" s="320">
        <f>SUM(J50:M52)</f>
        <v>880000</v>
      </c>
      <c r="J50" s="320">
        <v>0</v>
      </c>
      <c r="K50" s="320">
        <v>0</v>
      </c>
      <c r="L50" s="320">
        <v>748000</v>
      </c>
      <c r="M50" s="320">
        <v>132000</v>
      </c>
      <c r="N50" s="40" t="s">
        <v>245</v>
      </c>
      <c r="O50" s="38">
        <v>195</v>
      </c>
      <c r="P50" s="319" t="s">
        <v>251</v>
      </c>
      <c r="Q50" s="319" t="s">
        <v>19</v>
      </c>
      <c r="U50" s="103" t="s">
        <v>280</v>
      </c>
    </row>
    <row r="51" spans="2:21" ht="22.5" x14ac:dyDescent="0.25">
      <c r="B51" s="324"/>
      <c r="C51" s="325"/>
      <c r="D51" s="319"/>
      <c r="E51" s="319"/>
      <c r="F51" s="325"/>
      <c r="G51" s="319"/>
      <c r="H51" s="325"/>
      <c r="I51" s="320"/>
      <c r="J51" s="320"/>
      <c r="K51" s="320"/>
      <c r="L51" s="320"/>
      <c r="M51" s="320"/>
      <c r="N51" s="40" t="s">
        <v>246</v>
      </c>
      <c r="O51" s="38">
        <v>175</v>
      </c>
      <c r="P51" s="319"/>
      <c r="Q51" s="319"/>
    </row>
    <row r="52" spans="2:21" ht="46.5" customHeight="1" x14ac:dyDescent="0.25">
      <c r="B52" s="324"/>
      <c r="C52" s="325"/>
      <c r="D52" s="319"/>
      <c r="E52" s="319"/>
      <c r="F52" s="325"/>
      <c r="G52" s="319"/>
      <c r="H52" s="325"/>
      <c r="I52" s="320"/>
      <c r="J52" s="320"/>
      <c r="K52" s="320"/>
      <c r="L52" s="320"/>
      <c r="M52" s="320"/>
      <c r="N52" s="40" t="s">
        <v>247</v>
      </c>
      <c r="O52" s="38">
        <v>40</v>
      </c>
      <c r="P52" s="319"/>
      <c r="Q52" s="319"/>
    </row>
    <row r="53" spans="2:21" ht="30" customHeight="1" x14ac:dyDescent="0.25">
      <c r="B53" s="324" t="s">
        <v>415</v>
      </c>
      <c r="C53" s="325"/>
      <c r="D53" s="319" t="s">
        <v>26</v>
      </c>
      <c r="E53" s="323" t="s">
        <v>18</v>
      </c>
      <c r="F53" s="327"/>
      <c r="G53" s="319" t="s">
        <v>445</v>
      </c>
      <c r="H53" s="325"/>
      <c r="I53" s="320">
        <f>SUM(J53:M55)</f>
        <v>425605.89</v>
      </c>
      <c r="J53" s="320">
        <v>0</v>
      </c>
      <c r="K53" s="320">
        <v>0</v>
      </c>
      <c r="L53" s="320">
        <v>361765</v>
      </c>
      <c r="M53" s="320">
        <v>63840.89</v>
      </c>
      <c r="N53" s="40" t="s">
        <v>245</v>
      </c>
      <c r="O53" s="38">
        <v>170</v>
      </c>
      <c r="P53" s="319" t="s">
        <v>300</v>
      </c>
      <c r="Q53" s="319" t="s">
        <v>19</v>
      </c>
      <c r="R53" s="112">
        <f>M53*100/I53</f>
        <v>15.000001527234502</v>
      </c>
    </row>
    <row r="54" spans="2:21" ht="22.5" x14ac:dyDescent="0.25">
      <c r="B54" s="324"/>
      <c r="C54" s="325"/>
      <c r="D54" s="319"/>
      <c r="E54" s="323"/>
      <c r="F54" s="327"/>
      <c r="G54" s="319"/>
      <c r="H54" s="325"/>
      <c r="I54" s="320"/>
      <c r="J54" s="320"/>
      <c r="K54" s="320"/>
      <c r="L54" s="320"/>
      <c r="M54" s="320"/>
      <c r="N54" s="40" t="s">
        <v>246</v>
      </c>
      <c r="O54" s="38">
        <v>150</v>
      </c>
      <c r="P54" s="319"/>
      <c r="Q54" s="319"/>
      <c r="R54" s="113">
        <f>L53*100/I53</f>
        <v>84.999998472765498</v>
      </c>
    </row>
    <row r="55" spans="2:21" ht="22.5" x14ac:dyDescent="0.25">
      <c r="B55" s="324"/>
      <c r="C55" s="325"/>
      <c r="D55" s="319"/>
      <c r="E55" s="323"/>
      <c r="F55" s="327"/>
      <c r="G55" s="319"/>
      <c r="H55" s="325"/>
      <c r="I55" s="320"/>
      <c r="J55" s="320"/>
      <c r="K55" s="320"/>
      <c r="L55" s="320"/>
      <c r="M55" s="320"/>
      <c r="N55" s="40" t="s">
        <v>247</v>
      </c>
      <c r="O55" s="38">
        <v>10</v>
      </c>
      <c r="P55" s="319"/>
      <c r="Q55" s="319"/>
    </row>
    <row r="56" spans="2:21" x14ac:dyDescent="0.25">
      <c r="B56" s="324"/>
      <c r="C56" s="325"/>
      <c r="D56" s="319"/>
      <c r="E56" s="323"/>
      <c r="F56" s="327"/>
      <c r="G56" s="319"/>
      <c r="H56" s="325"/>
      <c r="I56" s="320"/>
      <c r="J56" s="320"/>
      <c r="K56" s="320"/>
      <c r="L56" s="320"/>
      <c r="M56" s="320"/>
      <c r="N56" s="40" t="s">
        <v>248</v>
      </c>
      <c r="O56" s="38">
        <v>1</v>
      </c>
      <c r="P56" s="319"/>
      <c r="Q56" s="319"/>
    </row>
    <row r="57" spans="2:21" ht="33.75" x14ac:dyDescent="0.25">
      <c r="B57" s="324"/>
      <c r="C57" s="325"/>
      <c r="D57" s="319"/>
      <c r="E57" s="323"/>
      <c r="F57" s="327"/>
      <c r="G57" s="319"/>
      <c r="H57" s="325"/>
      <c r="I57" s="320"/>
      <c r="J57" s="320"/>
      <c r="K57" s="320"/>
      <c r="L57" s="320"/>
      <c r="M57" s="320"/>
      <c r="N57" s="40" t="s">
        <v>249</v>
      </c>
      <c r="O57" s="38">
        <v>15</v>
      </c>
      <c r="P57" s="319"/>
      <c r="Q57" s="319"/>
    </row>
    <row r="58" spans="2:21" ht="22.5" x14ac:dyDescent="0.25">
      <c r="B58" s="324" t="s">
        <v>416</v>
      </c>
      <c r="C58" s="325"/>
      <c r="D58" s="319" t="s">
        <v>23</v>
      </c>
      <c r="E58" s="319" t="s">
        <v>417</v>
      </c>
      <c r="F58" s="325"/>
      <c r="G58" s="319" t="s">
        <v>445</v>
      </c>
      <c r="H58" s="325"/>
      <c r="I58" s="320">
        <f>SUM(J58:M60)</f>
        <v>90000</v>
      </c>
      <c r="J58" s="320">
        <v>0</v>
      </c>
      <c r="K58" s="320">
        <v>0</v>
      </c>
      <c r="L58" s="320">
        <v>76500</v>
      </c>
      <c r="M58" s="320">
        <v>13500</v>
      </c>
      <c r="N58" s="40" t="s">
        <v>245</v>
      </c>
      <c r="O58" s="38">
        <f>110+177</f>
        <v>287</v>
      </c>
      <c r="P58" s="319" t="s">
        <v>300</v>
      </c>
      <c r="Q58" s="319" t="s">
        <v>19</v>
      </c>
    </row>
    <row r="59" spans="2:21" ht="22.5" x14ac:dyDescent="0.25">
      <c r="B59" s="324"/>
      <c r="C59" s="325"/>
      <c r="D59" s="319"/>
      <c r="E59" s="319"/>
      <c r="F59" s="325"/>
      <c r="G59" s="319"/>
      <c r="H59" s="325"/>
      <c r="I59" s="320"/>
      <c r="J59" s="320"/>
      <c r="K59" s="320"/>
      <c r="L59" s="320"/>
      <c r="M59" s="320"/>
      <c r="N59" s="40" t="s">
        <v>246</v>
      </c>
      <c r="O59" s="38">
        <f>105+173</f>
        <v>278</v>
      </c>
      <c r="P59" s="319"/>
      <c r="Q59" s="319"/>
    </row>
    <row r="60" spans="2:21" ht="22.5" x14ac:dyDescent="0.25">
      <c r="B60" s="324"/>
      <c r="C60" s="325"/>
      <c r="D60" s="319"/>
      <c r="E60" s="319"/>
      <c r="F60" s="325"/>
      <c r="G60" s="319"/>
      <c r="H60" s="325"/>
      <c r="I60" s="320"/>
      <c r="J60" s="320"/>
      <c r="K60" s="320"/>
      <c r="L60" s="320"/>
      <c r="M60" s="320"/>
      <c r="N60" s="40" t="s">
        <v>247</v>
      </c>
      <c r="O60" s="38">
        <f>15+15</f>
        <v>30</v>
      </c>
      <c r="P60" s="319"/>
      <c r="Q60" s="319"/>
    </row>
    <row r="61" spans="2:21" ht="21" x14ac:dyDescent="0.25">
      <c r="B61" s="355" t="s">
        <v>418</v>
      </c>
      <c r="C61" s="323" t="s">
        <v>13</v>
      </c>
      <c r="D61" s="323" t="s">
        <v>171</v>
      </c>
      <c r="E61" s="323" t="s">
        <v>413</v>
      </c>
      <c r="F61" s="323" t="s">
        <v>14</v>
      </c>
      <c r="G61" s="323" t="s">
        <v>445</v>
      </c>
      <c r="H61" s="323" t="s">
        <v>15</v>
      </c>
      <c r="I61" s="326">
        <f>SUM(J61:M66)</f>
        <v>2970535.3</v>
      </c>
      <c r="J61" s="326">
        <f t="shared" ref="J61:K61" si="1">SUM(J68:J77)</f>
        <v>0</v>
      </c>
      <c r="K61" s="326">
        <f t="shared" si="1"/>
        <v>0</v>
      </c>
      <c r="L61" s="326">
        <f>SUM(L68:L77)</f>
        <v>2524955</v>
      </c>
      <c r="M61" s="326">
        <f>SUM(M68:M77)</f>
        <v>445580.3</v>
      </c>
      <c r="N61" s="44" t="s">
        <v>242</v>
      </c>
      <c r="O61" s="41">
        <f>O68+O72</f>
        <v>3494</v>
      </c>
      <c r="P61" s="323" t="s">
        <v>300</v>
      </c>
      <c r="Q61" s="323" t="s">
        <v>19</v>
      </c>
    </row>
    <row r="62" spans="2:21" ht="31.5" x14ac:dyDescent="0.25">
      <c r="B62" s="355"/>
      <c r="C62" s="323"/>
      <c r="D62" s="323"/>
      <c r="E62" s="323"/>
      <c r="F62" s="323"/>
      <c r="G62" s="323"/>
      <c r="H62" s="323"/>
      <c r="I62" s="326"/>
      <c r="J62" s="326"/>
      <c r="K62" s="326"/>
      <c r="L62" s="326"/>
      <c r="M62" s="326"/>
      <c r="N62" s="44" t="s">
        <v>243</v>
      </c>
      <c r="O62" s="41">
        <f>O69+O73</f>
        <v>2008</v>
      </c>
      <c r="P62" s="323"/>
      <c r="Q62" s="323"/>
    </row>
    <row r="63" spans="2:21" ht="31.5" x14ac:dyDescent="0.25">
      <c r="B63" s="355"/>
      <c r="C63" s="323"/>
      <c r="D63" s="323"/>
      <c r="E63" s="323"/>
      <c r="F63" s="323"/>
      <c r="G63" s="323"/>
      <c r="H63" s="323"/>
      <c r="I63" s="326"/>
      <c r="J63" s="326"/>
      <c r="K63" s="326"/>
      <c r="L63" s="326"/>
      <c r="M63" s="326"/>
      <c r="N63" s="44" t="s">
        <v>244</v>
      </c>
      <c r="O63" s="41">
        <f>O70+O74</f>
        <v>4</v>
      </c>
      <c r="P63" s="323"/>
      <c r="Q63" s="323"/>
    </row>
    <row r="64" spans="2:21" ht="43.5" customHeight="1" x14ac:dyDescent="0.25">
      <c r="B64" s="355"/>
      <c r="C64" s="323"/>
      <c r="D64" s="323"/>
      <c r="E64" s="323"/>
      <c r="F64" s="323"/>
      <c r="G64" s="323"/>
      <c r="H64" s="323"/>
      <c r="I64" s="326"/>
      <c r="J64" s="326"/>
      <c r="K64" s="326"/>
      <c r="L64" s="326"/>
      <c r="M64" s="326"/>
      <c r="N64" s="44" t="s">
        <v>419</v>
      </c>
      <c r="O64" s="106">
        <f>((O63+3)/64)*100</f>
        <v>10.9375</v>
      </c>
      <c r="P64" s="323"/>
      <c r="Q64" s="323"/>
      <c r="R64" s="83"/>
    </row>
    <row r="65" spans="2:21" x14ac:dyDescent="0.25">
      <c r="B65" s="355"/>
      <c r="C65" s="323"/>
      <c r="D65" s="323"/>
      <c r="E65" s="323"/>
      <c r="F65" s="323"/>
      <c r="G65" s="323"/>
      <c r="H65" s="323"/>
      <c r="I65" s="326"/>
      <c r="J65" s="326"/>
      <c r="K65" s="326"/>
      <c r="L65" s="326"/>
      <c r="M65" s="326"/>
      <c r="N65" s="44" t="s">
        <v>248</v>
      </c>
      <c r="O65" s="41">
        <f>O76</f>
        <v>1</v>
      </c>
      <c r="P65" s="323"/>
      <c r="Q65" s="323"/>
    </row>
    <row r="66" spans="2:21" ht="31.5" x14ac:dyDescent="0.25">
      <c r="B66" s="355"/>
      <c r="C66" s="323"/>
      <c r="D66" s="323"/>
      <c r="E66" s="323"/>
      <c r="F66" s="323"/>
      <c r="G66" s="323"/>
      <c r="H66" s="323"/>
      <c r="I66" s="326"/>
      <c r="J66" s="326"/>
      <c r="K66" s="326"/>
      <c r="L66" s="326"/>
      <c r="M66" s="326"/>
      <c r="N66" s="44" t="s">
        <v>249</v>
      </c>
      <c r="O66" s="41">
        <f>O77</f>
        <v>8</v>
      </c>
      <c r="P66" s="323"/>
      <c r="Q66" s="323"/>
    </row>
    <row r="67" spans="2:21" ht="22.5" customHeight="1" x14ac:dyDescent="0.25">
      <c r="B67" s="42" t="s">
        <v>304</v>
      </c>
      <c r="C67" s="2"/>
      <c r="D67" s="2"/>
      <c r="E67" s="2"/>
      <c r="F67" s="2"/>
      <c r="G67" s="2"/>
      <c r="H67" s="2"/>
      <c r="I67" s="7"/>
      <c r="J67" s="58"/>
      <c r="K67" s="60"/>
      <c r="L67" s="60"/>
      <c r="M67" s="58"/>
      <c r="N67" s="2"/>
      <c r="O67" s="6"/>
      <c r="P67" s="3"/>
      <c r="Q67" s="43"/>
    </row>
    <row r="68" spans="2:21" ht="22.5" x14ac:dyDescent="0.25">
      <c r="B68" s="343" t="s">
        <v>420</v>
      </c>
      <c r="C68" s="346"/>
      <c r="D68" s="349" t="s">
        <v>299</v>
      </c>
      <c r="E68" s="349" t="s">
        <v>17</v>
      </c>
      <c r="F68" s="346"/>
      <c r="G68" s="349" t="s">
        <v>445</v>
      </c>
      <c r="H68" s="346"/>
      <c r="I68" s="352">
        <f>SUM(J68:M71)</f>
        <v>588235.30000000005</v>
      </c>
      <c r="J68" s="352">
        <v>0</v>
      </c>
      <c r="K68" s="352">
        <v>0</v>
      </c>
      <c r="L68" s="352">
        <v>500000</v>
      </c>
      <c r="M68" s="352">
        <v>88235.3</v>
      </c>
      <c r="N68" s="40" t="s">
        <v>242</v>
      </c>
      <c r="O68" s="38">
        <v>750</v>
      </c>
      <c r="P68" s="349" t="s">
        <v>307</v>
      </c>
      <c r="Q68" s="349" t="s">
        <v>19</v>
      </c>
    </row>
    <row r="69" spans="2:21" ht="22.5" x14ac:dyDescent="0.25">
      <c r="B69" s="344"/>
      <c r="C69" s="347"/>
      <c r="D69" s="350"/>
      <c r="E69" s="350"/>
      <c r="F69" s="347"/>
      <c r="G69" s="350"/>
      <c r="H69" s="347"/>
      <c r="I69" s="353"/>
      <c r="J69" s="353"/>
      <c r="K69" s="353"/>
      <c r="L69" s="353"/>
      <c r="M69" s="353"/>
      <c r="N69" s="40" t="s">
        <v>243</v>
      </c>
      <c r="O69" s="38">
        <v>500</v>
      </c>
      <c r="P69" s="350"/>
      <c r="Q69" s="350"/>
    </row>
    <row r="70" spans="2:21" ht="33.75" x14ac:dyDescent="0.25">
      <c r="B70" s="344"/>
      <c r="C70" s="347"/>
      <c r="D70" s="350"/>
      <c r="E70" s="350"/>
      <c r="F70" s="347"/>
      <c r="G70" s="350"/>
      <c r="H70" s="347"/>
      <c r="I70" s="353"/>
      <c r="J70" s="353"/>
      <c r="K70" s="353"/>
      <c r="L70" s="353"/>
      <c r="M70" s="353"/>
      <c r="N70" s="40" t="s">
        <v>244</v>
      </c>
      <c r="O70" s="38">
        <v>1</v>
      </c>
      <c r="P70" s="350"/>
      <c r="Q70" s="350"/>
    </row>
    <row r="71" spans="2:21" ht="41.25" customHeight="1" x14ac:dyDescent="0.25">
      <c r="B71" s="345"/>
      <c r="C71" s="348"/>
      <c r="D71" s="351"/>
      <c r="E71" s="351"/>
      <c r="F71" s="348"/>
      <c r="G71" s="351"/>
      <c r="H71" s="348"/>
      <c r="I71" s="354"/>
      <c r="J71" s="354"/>
      <c r="K71" s="354"/>
      <c r="L71" s="354"/>
      <c r="M71" s="354"/>
      <c r="N71" s="40" t="s">
        <v>438</v>
      </c>
      <c r="O71" s="107" t="s">
        <v>18</v>
      </c>
      <c r="P71" s="351"/>
      <c r="Q71" s="351"/>
    </row>
    <row r="72" spans="2:21" ht="22.5" x14ac:dyDescent="0.25">
      <c r="B72" s="324" t="s">
        <v>421</v>
      </c>
      <c r="C72" s="325"/>
      <c r="D72" s="319" t="s">
        <v>23</v>
      </c>
      <c r="E72" s="319" t="s">
        <v>444</v>
      </c>
      <c r="F72" s="325"/>
      <c r="G72" s="319" t="s">
        <v>445</v>
      </c>
      <c r="H72" s="325"/>
      <c r="I72" s="320">
        <f t="shared" ref="I72" si="2">SUM(J72:M75)</f>
        <v>2382300</v>
      </c>
      <c r="J72" s="320">
        <v>0</v>
      </c>
      <c r="K72" s="320">
        <v>0</v>
      </c>
      <c r="L72" s="320">
        <v>2024955</v>
      </c>
      <c r="M72" s="320">
        <v>357345</v>
      </c>
      <c r="N72" s="40" t="s">
        <v>242</v>
      </c>
      <c r="O72" s="85">
        <f>800+785+1159</f>
        <v>2744</v>
      </c>
      <c r="P72" s="319" t="s">
        <v>300</v>
      </c>
      <c r="Q72" s="319" t="s">
        <v>19</v>
      </c>
    </row>
    <row r="73" spans="2:21" ht="22.5" x14ac:dyDescent="0.25">
      <c r="B73" s="324"/>
      <c r="C73" s="325"/>
      <c r="D73" s="319"/>
      <c r="E73" s="319"/>
      <c r="F73" s="325"/>
      <c r="G73" s="319"/>
      <c r="H73" s="325"/>
      <c r="I73" s="320"/>
      <c r="J73" s="320"/>
      <c r="K73" s="320"/>
      <c r="L73" s="320"/>
      <c r="M73" s="320"/>
      <c r="N73" s="40" t="s">
        <v>243</v>
      </c>
      <c r="O73" s="85">
        <f>482+477+549</f>
        <v>1508</v>
      </c>
      <c r="P73" s="319"/>
      <c r="Q73" s="319"/>
    </row>
    <row r="74" spans="2:21" ht="33.75" x14ac:dyDescent="0.25">
      <c r="B74" s="324"/>
      <c r="C74" s="325"/>
      <c r="D74" s="319"/>
      <c r="E74" s="319"/>
      <c r="F74" s="325"/>
      <c r="G74" s="319"/>
      <c r="H74" s="325"/>
      <c r="I74" s="320"/>
      <c r="J74" s="320"/>
      <c r="K74" s="320"/>
      <c r="L74" s="320"/>
      <c r="M74" s="320"/>
      <c r="N74" s="40" t="s">
        <v>244</v>
      </c>
      <c r="O74" s="38">
        <v>3</v>
      </c>
      <c r="P74" s="319"/>
      <c r="Q74" s="319"/>
      <c r="S74" s="27"/>
      <c r="U74" s="25"/>
    </row>
    <row r="75" spans="2:21" ht="33.75" customHeight="1" x14ac:dyDescent="0.25">
      <c r="B75" s="324"/>
      <c r="C75" s="325"/>
      <c r="D75" s="319"/>
      <c r="E75" s="319"/>
      <c r="F75" s="325"/>
      <c r="G75" s="319"/>
      <c r="H75" s="325"/>
      <c r="I75" s="320"/>
      <c r="J75" s="320"/>
      <c r="K75" s="320"/>
      <c r="L75" s="320"/>
      <c r="M75" s="320"/>
      <c r="N75" s="40" t="s">
        <v>438</v>
      </c>
      <c r="O75" s="107" t="s">
        <v>18</v>
      </c>
      <c r="P75" s="319"/>
      <c r="Q75" s="319"/>
    </row>
    <row r="76" spans="2:21" x14ac:dyDescent="0.25">
      <c r="B76" s="324"/>
      <c r="C76" s="325"/>
      <c r="D76" s="319"/>
      <c r="E76" s="319"/>
      <c r="F76" s="325"/>
      <c r="G76" s="319"/>
      <c r="H76" s="325"/>
      <c r="I76" s="320"/>
      <c r="J76" s="320"/>
      <c r="K76" s="320"/>
      <c r="L76" s="320"/>
      <c r="M76" s="320"/>
      <c r="N76" s="40" t="s">
        <v>248</v>
      </c>
      <c r="O76" s="38">
        <v>1</v>
      </c>
      <c r="P76" s="319"/>
      <c r="Q76" s="319"/>
    </row>
    <row r="77" spans="2:21" ht="33.75" x14ac:dyDescent="0.25">
      <c r="B77" s="324"/>
      <c r="C77" s="325"/>
      <c r="D77" s="319"/>
      <c r="E77" s="319"/>
      <c r="F77" s="325"/>
      <c r="G77" s="319"/>
      <c r="H77" s="325"/>
      <c r="I77" s="320"/>
      <c r="J77" s="320"/>
      <c r="K77" s="320"/>
      <c r="L77" s="320"/>
      <c r="M77" s="320"/>
      <c r="N77" s="40" t="s">
        <v>249</v>
      </c>
      <c r="O77" s="38">
        <v>8</v>
      </c>
      <c r="P77" s="319"/>
      <c r="Q77" s="319"/>
      <c r="S77" s="27"/>
      <c r="U77" s="27"/>
    </row>
    <row r="78" spans="2:21" ht="21" x14ac:dyDescent="0.25">
      <c r="B78" s="355" t="s">
        <v>422</v>
      </c>
      <c r="C78" s="323" t="s">
        <v>13</v>
      </c>
      <c r="D78" s="323" t="s">
        <v>171</v>
      </c>
      <c r="E78" s="323" t="s">
        <v>413</v>
      </c>
      <c r="F78" s="323" t="s">
        <v>14</v>
      </c>
      <c r="G78" s="323" t="s">
        <v>445</v>
      </c>
      <c r="H78" s="323" t="s">
        <v>15</v>
      </c>
      <c r="I78" s="356">
        <f>SUM(J78:M82)</f>
        <v>5200468.6099999994</v>
      </c>
      <c r="J78" s="326">
        <f t="shared" ref="J78:K78" si="3">SUM(J84:J103)</f>
        <v>0</v>
      </c>
      <c r="K78" s="326">
        <f t="shared" si="3"/>
        <v>0</v>
      </c>
      <c r="L78" s="356">
        <f>SUM(L84:L103)</f>
        <v>4420398.3099999996</v>
      </c>
      <c r="M78" s="356">
        <f>SUM(M84:M103)</f>
        <v>780070.3</v>
      </c>
      <c r="N78" s="44" t="s">
        <v>242</v>
      </c>
      <c r="O78" s="41">
        <f>O85+O91+O94+O97+O100</f>
        <v>6873</v>
      </c>
      <c r="P78" s="323" t="s">
        <v>251</v>
      </c>
      <c r="Q78" s="323" t="s">
        <v>297</v>
      </c>
    </row>
    <row r="79" spans="2:21" ht="31.5" x14ac:dyDescent="0.25">
      <c r="B79" s="355"/>
      <c r="C79" s="323"/>
      <c r="D79" s="323"/>
      <c r="E79" s="323"/>
      <c r="F79" s="323"/>
      <c r="G79" s="323"/>
      <c r="H79" s="323"/>
      <c r="I79" s="356"/>
      <c r="J79" s="326"/>
      <c r="K79" s="326"/>
      <c r="L79" s="356"/>
      <c r="M79" s="356"/>
      <c r="N79" s="44" t="s">
        <v>243</v>
      </c>
      <c r="O79" s="41">
        <f>O86+O92+O95+O98+O101</f>
        <v>4717</v>
      </c>
      <c r="P79" s="323"/>
      <c r="Q79" s="323"/>
    </row>
    <row r="80" spans="2:21" ht="21" x14ac:dyDescent="0.25">
      <c r="B80" s="355"/>
      <c r="C80" s="323"/>
      <c r="D80" s="323"/>
      <c r="E80" s="323"/>
      <c r="F80" s="323"/>
      <c r="G80" s="323"/>
      <c r="H80" s="323"/>
      <c r="I80" s="356"/>
      <c r="J80" s="326"/>
      <c r="K80" s="326"/>
      <c r="L80" s="356"/>
      <c r="M80" s="356"/>
      <c r="N80" s="44" t="s">
        <v>245</v>
      </c>
      <c r="O80" s="41">
        <f>O88+O102</f>
        <v>1838</v>
      </c>
      <c r="P80" s="323"/>
      <c r="Q80" s="323"/>
    </row>
    <row r="81" spans="2:23" ht="31.5" x14ac:dyDescent="0.25">
      <c r="B81" s="355"/>
      <c r="C81" s="323"/>
      <c r="D81" s="323"/>
      <c r="E81" s="323"/>
      <c r="F81" s="323"/>
      <c r="G81" s="323"/>
      <c r="H81" s="323"/>
      <c r="I81" s="356"/>
      <c r="J81" s="326"/>
      <c r="K81" s="326"/>
      <c r="L81" s="356"/>
      <c r="M81" s="356"/>
      <c r="N81" s="44" t="s">
        <v>246</v>
      </c>
      <c r="O81" s="41">
        <f>O89+O103</f>
        <v>1000</v>
      </c>
      <c r="P81" s="323"/>
      <c r="Q81" s="323"/>
      <c r="T81" s="18"/>
      <c r="W81" s="28"/>
    </row>
    <row r="82" spans="2:23" ht="21" x14ac:dyDescent="0.25">
      <c r="B82" s="355"/>
      <c r="C82" s="323"/>
      <c r="D82" s="323"/>
      <c r="E82" s="323"/>
      <c r="F82" s="323"/>
      <c r="G82" s="323"/>
      <c r="H82" s="323"/>
      <c r="I82" s="356"/>
      <c r="J82" s="326"/>
      <c r="K82" s="326"/>
      <c r="L82" s="356"/>
      <c r="M82" s="356"/>
      <c r="N82" s="44" t="s">
        <v>250</v>
      </c>
      <c r="O82" s="41">
        <f>O84+O87+O90+O93+O96+O99</f>
        <v>1893</v>
      </c>
      <c r="P82" s="323"/>
      <c r="Q82" s="323"/>
      <c r="U82" s="29"/>
      <c r="V82" s="29"/>
      <c r="W82" s="30"/>
    </row>
    <row r="83" spans="2:23" ht="22.5" x14ac:dyDescent="0.25">
      <c r="B83" s="42" t="s">
        <v>310</v>
      </c>
      <c r="C83" s="2"/>
      <c r="D83" s="2"/>
      <c r="E83" s="2"/>
      <c r="F83" s="2"/>
      <c r="G83" s="2"/>
      <c r="H83" s="2"/>
      <c r="I83" s="7"/>
      <c r="J83" s="58"/>
      <c r="K83" s="60"/>
      <c r="L83" s="60"/>
      <c r="M83" s="58"/>
      <c r="N83" s="2"/>
      <c r="O83" s="6"/>
      <c r="P83" s="3"/>
      <c r="Q83" s="43"/>
    </row>
    <row r="84" spans="2:23" ht="22.5" x14ac:dyDescent="0.25">
      <c r="B84" s="324" t="s">
        <v>423</v>
      </c>
      <c r="C84" s="325"/>
      <c r="D84" s="319" t="s">
        <v>20</v>
      </c>
      <c r="E84" s="319" t="s">
        <v>443</v>
      </c>
      <c r="F84" s="325"/>
      <c r="G84" s="319" t="s">
        <v>445</v>
      </c>
      <c r="H84" s="325"/>
      <c r="I84" s="320">
        <f>SUM(J84:M86)</f>
        <v>250000</v>
      </c>
      <c r="J84" s="320">
        <v>0</v>
      </c>
      <c r="K84" s="320">
        <v>0</v>
      </c>
      <c r="L84" s="320">
        <v>212500</v>
      </c>
      <c r="M84" s="320">
        <v>37500</v>
      </c>
      <c r="N84" s="40" t="s">
        <v>250</v>
      </c>
      <c r="O84" s="85">
        <f>60+60</f>
        <v>120</v>
      </c>
      <c r="P84" s="319" t="s">
        <v>251</v>
      </c>
      <c r="Q84" s="319" t="s">
        <v>19</v>
      </c>
      <c r="R84" s="114"/>
    </row>
    <row r="85" spans="2:23" ht="22.5" x14ac:dyDescent="0.25">
      <c r="B85" s="324"/>
      <c r="C85" s="325"/>
      <c r="D85" s="319"/>
      <c r="E85" s="319"/>
      <c r="F85" s="325"/>
      <c r="G85" s="319"/>
      <c r="H85" s="325"/>
      <c r="I85" s="320"/>
      <c r="J85" s="320"/>
      <c r="K85" s="320"/>
      <c r="L85" s="320"/>
      <c r="M85" s="320"/>
      <c r="N85" s="40" t="s">
        <v>242</v>
      </c>
      <c r="O85" s="85">
        <f>300+175</f>
        <v>475</v>
      </c>
      <c r="P85" s="319"/>
      <c r="Q85" s="319"/>
    </row>
    <row r="86" spans="2:23" ht="45.75" customHeight="1" x14ac:dyDescent="0.25">
      <c r="B86" s="324"/>
      <c r="C86" s="325"/>
      <c r="D86" s="319"/>
      <c r="E86" s="319"/>
      <c r="F86" s="325"/>
      <c r="G86" s="319"/>
      <c r="H86" s="325"/>
      <c r="I86" s="320"/>
      <c r="J86" s="320"/>
      <c r="K86" s="320"/>
      <c r="L86" s="320"/>
      <c r="M86" s="320"/>
      <c r="N86" s="40" t="s">
        <v>243</v>
      </c>
      <c r="O86" s="85">
        <f>230+150</f>
        <v>380</v>
      </c>
      <c r="P86" s="319"/>
      <c r="Q86" s="319"/>
    </row>
    <row r="87" spans="2:23" ht="22.5" x14ac:dyDescent="0.25">
      <c r="B87" s="324" t="s">
        <v>424</v>
      </c>
      <c r="C87" s="325"/>
      <c r="D87" s="319" t="s">
        <v>22</v>
      </c>
      <c r="E87" s="319" t="s">
        <v>425</v>
      </c>
      <c r="F87" s="325"/>
      <c r="G87" s="319" t="s">
        <v>445</v>
      </c>
      <c r="H87" s="325"/>
      <c r="I87" s="320">
        <f>SUM(J87:M89)</f>
        <v>764000</v>
      </c>
      <c r="J87" s="320">
        <v>0</v>
      </c>
      <c r="K87" s="320">
        <v>0</v>
      </c>
      <c r="L87" s="320">
        <v>649400</v>
      </c>
      <c r="M87" s="320">
        <v>114600</v>
      </c>
      <c r="N87" s="40" t="s">
        <v>250</v>
      </c>
      <c r="O87" s="85">
        <f>70+80+70+80+80+70+80+70+100+10</f>
        <v>710</v>
      </c>
      <c r="P87" s="319" t="s">
        <v>300</v>
      </c>
      <c r="Q87" s="319" t="s">
        <v>297</v>
      </c>
      <c r="R87" s="83"/>
    </row>
    <row r="88" spans="2:23" s="47" customFormat="1" ht="22.5" x14ac:dyDescent="0.2">
      <c r="B88" s="324"/>
      <c r="C88" s="325"/>
      <c r="D88" s="319"/>
      <c r="E88" s="319"/>
      <c r="F88" s="325"/>
      <c r="G88" s="319"/>
      <c r="H88" s="325"/>
      <c r="I88" s="320"/>
      <c r="J88" s="320"/>
      <c r="K88" s="320"/>
      <c r="L88" s="320"/>
      <c r="M88" s="320"/>
      <c r="N88" s="40" t="s">
        <v>245</v>
      </c>
      <c r="O88" s="85">
        <f>160+200+170+220+190+160+180+170+250+28</f>
        <v>1728</v>
      </c>
      <c r="P88" s="319"/>
      <c r="Q88" s="319"/>
      <c r="S88" s="48"/>
    </row>
    <row r="89" spans="2:23" s="18" customFormat="1" ht="49.5" customHeight="1" x14ac:dyDescent="0.25">
      <c r="B89" s="324"/>
      <c r="C89" s="325"/>
      <c r="D89" s="319"/>
      <c r="E89" s="319"/>
      <c r="F89" s="325"/>
      <c r="G89" s="319"/>
      <c r="H89" s="325"/>
      <c r="I89" s="320"/>
      <c r="J89" s="320"/>
      <c r="K89" s="320"/>
      <c r="L89" s="320"/>
      <c r="M89" s="320"/>
      <c r="N89" s="40" t="s">
        <v>246</v>
      </c>
      <c r="O89" s="85">
        <f>100+100+100+100+100+100+100+100+100+20</f>
        <v>920</v>
      </c>
      <c r="P89" s="319"/>
      <c r="Q89" s="319"/>
      <c r="S89" s="26"/>
    </row>
    <row r="90" spans="2:23" ht="49.5" customHeight="1" x14ac:dyDescent="0.25">
      <c r="B90" s="324" t="s">
        <v>426</v>
      </c>
      <c r="C90" s="325"/>
      <c r="D90" s="319" t="s">
        <v>22</v>
      </c>
      <c r="E90" s="319" t="s">
        <v>427</v>
      </c>
      <c r="F90" s="358"/>
      <c r="G90" s="319" t="s">
        <v>445</v>
      </c>
      <c r="H90" s="325"/>
      <c r="I90" s="359">
        <f>SUM(J90:M92)</f>
        <v>1225088.49</v>
      </c>
      <c r="J90" s="320">
        <v>0</v>
      </c>
      <c r="K90" s="320">
        <v>0</v>
      </c>
      <c r="L90" s="359">
        <v>1041325.21</v>
      </c>
      <c r="M90" s="359">
        <v>183763.28</v>
      </c>
      <c r="N90" s="40" t="s">
        <v>250</v>
      </c>
      <c r="O90" s="85">
        <f>100+80+140+100+80+40+20+20</f>
        <v>580</v>
      </c>
      <c r="P90" s="319" t="s">
        <v>300</v>
      </c>
      <c r="Q90" s="319" t="s">
        <v>297</v>
      </c>
      <c r="R90" s="83"/>
    </row>
    <row r="91" spans="2:23" ht="55.5" customHeight="1" x14ac:dyDescent="0.25">
      <c r="B91" s="324"/>
      <c r="C91" s="325"/>
      <c r="D91" s="319"/>
      <c r="E91" s="319"/>
      <c r="F91" s="358"/>
      <c r="G91" s="319"/>
      <c r="H91" s="325"/>
      <c r="I91" s="359"/>
      <c r="J91" s="320"/>
      <c r="K91" s="320"/>
      <c r="L91" s="359"/>
      <c r="M91" s="359"/>
      <c r="N91" s="40" t="s">
        <v>242</v>
      </c>
      <c r="O91" s="85">
        <f>170+400+500+560+650+200+200+170</f>
        <v>2850</v>
      </c>
      <c r="P91" s="319"/>
      <c r="Q91" s="319"/>
    </row>
    <row r="92" spans="2:23" ht="42.75" customHeight="1" x14ac:dyDescent="0.25">
      <c r="B92" s="324"/>
      <c r="C92" s="325"/>
      <c r="D92" s="319"/>
      <c r="E92" s="319"/>
      <c r="F92" s="358"/>
      <c r="G92" s="319"/>
      <c r="H92" s="325"/>
      <c r="I92" s="359"/>
      <c r="J92" s="320"/>
      <c r="K92" s="320"/>
      <c r="L92" s="359"/>
      <c r="M92" s="359"/>
      <c r="N92" s="40" t="s">
        <v>243</v>
      </c>
      <c r="O92" s="85">
        <f>150+300+400+440+550+150+150+120</f>
        <v>2260</v>
      </c>
      <c r="P92" s="319"/>
      <c r="Q92" s="319"/>
    </row>
    <row r="93" spans="2:23" ht="22.5" x14ac:dyDescent="0.25">
      <c r="B93" s="324" t="s">
        <v>428</v>
      </c>
      <c r="C93" s="325"/>
      <c r="D93" s="319" t="s">
        <v>26</v>
      </c>
      <c r="E93" s="357" t="s">
        <v>442</v>
      </c>
      <c r="F93" s="325"/>
      <c r="G93" s="319" t="s">
        <v>445</v>
      </c>
      <c r="H93" s="327"/>
      <c r="I93" s="320">
        <f>SUM(J93:M95)</f>
        <v>1402425</v>
      </c>
      <c r="J93" s="320">
        <v>0</v>
      </c>
      <c r="K93" s="320">
        <v>0</v>
      </c>
      <c r="L93" s="320">
        <v>1192061.25</v>
      </c>
      <c r="M93" s="320">
        <v>210363.75</v>
      </c>
      <c r="N93" s="40" t="s">
        <v>250</v>
      </c>
      <c r="O93" s="85">
        <v>160</v>
      </c>
      <c r="P93" s="319" t="s">
        <v>300</v>
      </c>
      <c r="Q93" s="319" t="s">
        <v>19</v>
      </c>
      <c r="R93" s="83"/>
    </row>
    <row r="94" spans="2:23" s="47" customFormat="1" ht="22.5" x14ac:dyDescent="0.2">
      <c r="B94" s="324"/>
      <c r="C94" s="325"/>
      <c r="D94" s="319"/>
      <c r="E94" s="357"/>
      <c r="F94" s="325"/>
      <c r="G94" s="319"/>
      <c r="H94" s="327"/>
      <c r="I94" s="320"/>
      <c r="J94" s="320"/>
      <c r="K94" s="320"/>
      <c r="L94" s="320"/>
      <c r="M94" s="320"/>
      <c r="N94" s="40" t="s">
        <v>242</v>
      </c>
      <c r="O94" s="85">
        <v>1000</v>
      </c>
      <c r="P94" s="319"/>
      <c r="Q94" s="319"/>
      <c r="S94" s="48"/>
    </row>
    <row r="95" spans="2:23" s="18" customFormat="1" ht="22.5" x14ac:dyDescent="0.25">
      <c r="B95" s="324"/>
      <c r="C95" s="325"/>
      <c r="D95" s="319"/>
      <c r="E95" s="357"/>
      <c r="F95" s="325"/>
      <c r="G95" s="319"/>
      <c r="H95" s="327"/>
      <c r="I95" s="320"/>
      <c r="J95" s="320"/>
      <c r="K95" s="320"/>
      <c r="L95" s="320"/>
      <c r="M95" s="320"/>
      <c r="N95" s="40" t="s">
        <v>243</v>
      </c>
      <c r="O95" s="85">
        <v>650</v>
      </c>
      <c r="P95" s="319"/>
      <c r="Q95" s="319"/>
      <c r="S95" s="26"/>
    </row>
    <row r="96" spans="2:23" ht="22.5" x14ac:dyDescent="0.25">
      <c r="B96" s="324" t="s">
        <v>429</v>
      </c>
      <c r="C96" s="325"/>
      <c r="D96" s="319" t="s">
        <v>26</v>
      </c>
      <c r="E96" s="357" t="s">
        <v>441</v>
      </c>
      <c r="F96" s="325"/>
      <c r="G96" s="319" t="s">
        <v>445</v>
      </c>
      <c r="H96" s="327"/>
      <c r="I96" s="320">
        <f>SUM(J96:M98)</f>
        <v>1021969.12</v>
      </c>
      <c r="J96" s="320">
        <v>0</v>
      </c>
      <c r="K96" s="320">
        <v>0</v>
      </c>
      <c r="L96" s="320">
        <v>868673.75</v>
      </c>
      <c r="M96" s="320">
        <v>153295.37</v>
      </c>
      <c r="N96" s="40" t="s">
        <v>250</v>
      </c>
      <c r="O96" s="85">
        <v>75</v>
      </c>
      <c r="P96" s="319" t="s">
        <v>300</v>
      </c>
      <c r="Q96" s="319" t="s">
        <v>19</v>
      </c>
      <c r="R96" s="83"/>
    </row>
    <row r="97" spans="1:19" ht="22.5" x14ac:dyDescent="0.25">
      <c r="B97" s="324"/>
      <c r="C97" s="325"/>
      <c r="D97" s="319"/>
      <c r="E97" s="357"/>
      <c r="F97" s="325"/>
      <c r="G97" s="319"/>
      <c r="H97" s="327"/>
      <c r="I97" s="320"/>
      <c r="J97" s="320"/>
      <c r="K97" s="320"/>
      <c r="L97" s="320"/>
      <c r="M97" s="320"/>
      <c r="N97" s="40" t="s">
        <v>242</v>
      </c>
      <c r="O97" s="85">
        <v>550</v>
      </c>
      <c r="P97" s="319"/>
      <c r="Q97" s="319"/>
      <c r="R97" s="83"/>
    </row>
    <row r="98" spans="1:19" ht="22.5" x14ac:dyDescent="0.25">
      <c r="B98" s="324"/>
      <c r="C98" s="325"/>
      <c r="D98" s="319"/>
      <c r="E98" s="357"/>
      <c r="F98" s="325"/>
      <c r="G98" s="319"/>
      <c r="H98" s="327"/>
      <c r="I98" s="320"/>
      <c r="J98" s="320"/>
      <c r="K98" s="320"/>
      <c r="L98" s="320"/>
      <c r="M98" s="320"/>
      <c r="N98" s="40" t="s">
        <v>243</v>
      </c>
      <c r="O98" s="85">
        <v>280</v>
      </c>
      <c r="P98" s="319"/>
      <c r="Q98" s="319"/>
    </row>
    <row r="99" spans="1:19" ht="22.5" x14ac:dyDescent="0.25">
      <c r="B99" s="324" t="s">
        <v>430</v>
      </c>
      <c r="C99" s="325"/>
      <c r="D99" s="319" t="s">
        <v>23</v>
      </c>
      <c r="E99" s="319" t="s">
        <v>431</v>
      </c>
      <c r="F99" s="325"/>
      <c r="G99" s="319" t="s">
        <v>445</v>
      </c>
      <c r="H99" s="325"/>
      <c r="I99" s="320">
        <f>SUM(J99:M101)</f>
        <v>536986</v>
      </c>
      <c r="J99" s="320">
        <v>0</v>
      </c>
      <c r="K99" s="320">
        <v>0</v>
      </c>
      <c r="L99" s="320">
        <v>456438.1</v>
      </c>
      <c r="M99" s="320">
        <v>80547.899999999994</v>
      </c>
      <c r="N99" s="40" t="s">
        <v>250</v>
      </c>
      <c r="O99" s="85">
        <f>17+30+40+90+71</f>
        <v>248</v>
      </c>
      <c r="P99" s="319" t="s">
        <v>300</v>
      </c>
      <c r="Q99" s="319" t="s">
        <v>19</v>
      </c>
      <c r="R99" s="83"/>
    </row>
    <row r="100" spans="1:19" s="64" customFormat="1" ht="22.5" x14ac:dyDescent="0.2">
      <c r="B100" s="324"/>
      <c r="C100" s="325"/>
      <c r="D100" s="319"/>
      <c r="E100" s="319"/>
      <c r="F100" s="325"/>
      <c r="G100" s="319"/>
      <c r="H100" s="325"/>
      <c r="I100" s="320"/>
      <c r="J100" s="320"/>
      <c r="K100" s="320"/>
      <c r="L100" s="320"/>
      <c r="M100" s="320"/>
      <c r="N100" s="40" t="s">
        <v>242</v>
      </c>
      <c r="O100" s="85">
        <f>800+250+528+420</f>
        <v>1998</v>
      </c>
      <c r="P100" s="319"/>
      <c r="Q100" s="319"/>
      <c r="S100" s="48"/>
    </row>
    <row r="101" spans="1:19" s="18" customFormat="1" ht="22.5" x14ac:dyDescent="0.25">
      <c r="B101" s="324"/>
      <c r="C101" s="325"/>
      <c r="D101" s="319"/>
      <c r="E101" s="319"/>
      <c r="F101" s="325"/>
      <c r="G101" s="319"/>
      <c r="H101" s="325"/>
      <c r="I101" s="320"/>
      <c r="J101" s="320"/>
      <c r="K101" s="320"/>
      <c r="L101" s="320"/>
      <c r="M101" s="320"/>
      <c r="N101" s="40" t="s">
        <v>243</v>
      </c>
      <c r="O101" s="85">
        <f>475+116+400+156</f>
        <v>1147</v>
      </c>
      <c r="P101" s="319"/>
      <c r="Q101" s="319"/>
      <c r="S101" s="26"/>
    </row>
    <row r="102" spans="1:19" s="18" customFormat="1" ht="22.5" x14ac:dyDescent="0.25">
      <c r="B102" s="324"/>
      <c r="C102" s="325"/>
      <c r="D102" s="319"/>
      <c r="E102" s="319"/>
      <c r="F102" s="325"/>
      <c r="G102" s="319"/>
      <c r="H102" s="325"/>
      <c r="I102" s="320"/>
      <c r="J102" s="320"/>
      <c r="K102" s="320"/>
      <c r="L102" s="320"/>
      <c r="M102" s="320"/>
      <c r="N102" s="40" t="s">
        <v>245</v>
      </c>
      <c r="O102" s="85">
        <v>110</v>
      </c>
      <c r="P102" s="319"/>
      <c r="Q102" s="319"/>
      <c r="R102" s="55"/>
      <c r="S102" s="26"/>
    </row>
    <row r="103" spans="1:19" ht="22.5" x14ac:dyDescent="0.25">
      <c r="B103" s="324"/>
      <c r="C103" s="325"/>
      <c r="D103" s="319"/>
      <c r="E103" s="319"/>
      <c r="F103" s="325"/>
      <c r="G103" s="319"/>
      <c r="H103" s="325"/>
      <c r="I103" s="320"/>
      <c r="J103" s="320"/>
      <c r="K103" s="320"/>
      <c r="L103" s="320"/>
      <c r="M103" s="320"/>
      <c r="N103" s="40" t="s">
        <v>246</v>
      </c>
      <c r="O103" s="85">
        <v>80</v>
      </c>
      <c r="P103" s="319"/>
      <c r="Q103" s="319"/>
    </row>
    <row r="104" spans="1:19" x14ac:dyDescent="0.25">
      <c r="B104" s="321" t="s">
        <v>12</v>
      </c>
      <c r="C104" s="321"/>
      <c r="D104" s="321"/>
      <c r="E104" s="321"/>
      <c r="F104" s="321"/>
      <c r="G104" s="321"/>
      <c r="H104" s="321"/>
      <c r="I104" s="213">
        <f t="shared" ref="I104:K104" si="4">I44+I61+I78</f>
        <v>9566609.7999999989</v>
      </c>
      <c r="J104" s="213">
        <f t="shared" si="4"/>
        <v>0</v>
      </c>
      <c r="K104" s="213">
        <f t="shared" si="4"/>
        <v>0</v>
      </c>
      <c r="L104" s="213">
        <f>L44+L61+L78</f>
        <v>8131618.3099999996</v>
      </c>
      <c r="M104" s="213">
        <f>M44+M61+M78</f>
        <v>1434991.49</v>
      </c>
      <c r="N104" s="322"/>
      <c r="O104" s="322"/>
      <c r="P104" s="322"/>
      <c r="Q104" s="322"/>
    </row>
    <row r="105" spans="1:19" x14ac:dyDescent="0.25">
      <c r="B105" s="24" t="s">
        <v>160</v>
      </c>
      <c r="C105" s="311" t="s">
        <v>432</v>
      </c>
      <c r="D105" s="311"/>
      <c r="E105" s="311"/>
      <c r="F105" s="311"/>
      <c r="G105" s="311"/>
      <c r="H105" s="311"/>
      <c r="I105" s="311"/>
      <c r="J105" s="311"/>
      <c r="K105" s="311"/>
      <c r="L105" s="311"/>
      <c r="M105" s="311"/>
      <c r="N105" s="311"/>
      <c r="O105" s="311"/>
      <c r="P105" s="311"/>
      <c r="Q105" s="311"/>
    </row>
    <row r="106" spans="1:19" ht="23.25" customHeight="1" x14ac:dyDescent="0.25">
      <c r="B106" s="24" t="s">
        <v>161</v>
      </c>
      <c r="C106" s="278" t="s">
        <v>439</v>
      </c>
      <c r="D106" s="278"/>
      <c r="E106" s="278"/>
      <c r="F106" s="278"/>
      <c r="G106" s="278"/>
      <c r="H106" s="278"/>
      <c r="I106" s="278"/>
      <c r="J106" s="278"/>
      <c r="K106" s="278"/>
      <c r="L106" s="278"/>
      <c r="M106" s="278"/>
      <c r="N106" s="278"/>
      <c r="O106" s="278"/>
      <c r="P106" s="278"/>
      <c r="Q106" s="278"/>
    </row>
    <row r="107" spans="1:19" x14ac:dyDescent="0.25">
      <c r="B107" s="24" t="s">
        <v>437</v>
      </c>
      <c r="C107" s="278" t="s">
        <v>440</v>
      </c>
      <c r="D107" s="278"/>
      <c r="E107" s="278"/>
      <c r="F107" s="278"/>
      <c r="G107" s="278"/>
      <c r="H107" s="278"/>
      <c r="I107" s="278"/>
      <c r="J107" s="278"/>
      <c r="K107" s="278"/>
      <c r="L107" s="278"/>
      <c r="M107" s="278"/>
      <c r="N107" s="278"/>
      <c r="O107" s="278"/>
      <c r="P107" s="278"/>
      <c r="Q107" s="278"/>
    </row>
    <row r="108" spans="1:19" ht="48.75" customHeight="1" x14ac:dyDescent="0.25">
      <c r="A108" s="182"/>
      <c r="B108" s="187" t="s">
        <v>671</v>
      </c>
      <c r="C108" s="364" t="s">
        <v>668</v>
      </c>
      <c r="D108" s="364"/>
      <c r="E108" s="364"/>
      <c r="F108" s="364"/>
      <c r="G108" s="364"/>
      <c r="H108" s="364"/>
      <c r="I108" s="364"/>
      <c r="J108" s="364"/>
      <c r="K108" s="364"/>
      <c r="L108" s="364"/>
      <c r="M108" s="364"/>
      <c r="N108" s="364"/>
      <c r="O108" s="364"/>
      <c r="P108" s="364"/>
      <c r="Q108" s="364"/>
    </row>
    <row r="109" spans="1:19" x14ac:dyDescent="0.25">
      <c r="B109" s="24"/>
      <c r="C109" s="108"/>
      <c r="D109" s="108"/>
      <c r="E109" s="108"/>
      <c r="F109" s="108"/>
      <c r="G109" s="108"/>
      <c r="H109" s="108"/>
      <c r="I109" s="108"/>
      <c r="J109" s="108"/>
      <c r="K109" s="108"/>
      <c r="L109" s="108"/>
      <c r="M109" s="108"/>
      <c r="N109" s="108"/>
      <c r="O109" s="108"/>
      <c r="P109" s="108"/>
      <c r="Q109" s="108"/>
    </row>
    <row r="110" spans="1:19" s="47" customFormat="1" ht="12" x14ac:dyDescent="0.2">
      <c r="B110" s="4"/>
      <c r="C110" s="1"/>
      <c r="D110" s="1"/>
      <c r="E110" s="1"/>
      <c r="F110" s="1"/>
      <c r="G110" s="1"/>
      <c r="H110" s="1"/>
      <c r="I110" s="8"/>
      <c r="J110" s="8"/>
      <c r="K110" s="8"/>
      <c r="L110" s="8"/>
      <c r="M110" s="8"/>
      <c r="N110" s="1"/>
      <c r="O110" s="5"/>
      <c r="P110" s="1"/>
      <c r="Q110" s="1"/>
      <c r="S110" s="48"/>
    </row>
    <row r="111" spans="1:19" s="18" customFormat="1" x14ac:dyDescent="0.25">
      <c r="B111" s="277" t="s">
        <v>147</v>
      </c>
      <c r="C111" s="277"/>
      <c r="D111" s="277"/>
      <c r="E111" s="277"/>
      <c r="F111" s="277"/>
      <c r="G111" s="277"/>
      <c r="H111" s="277"/>
      <c r="I111" s="277"/>
      <c r="J111" s="277"/>
      <c r="K111" s="277"/>
      <c r="L111" s="277"/>
      <c r="M111" s="277"/>
      <c r="N111" s="277"/>
      <c r="O111" s="277"/>
      <c r="P111" s="277"/>
      <c r="Q111" s="277"/>
      <c r="S111" s="26"/>
    </row>
    <row r="112" spans="1:19" x14ac:dyDescent="0.25">
      <c r="B112" s="11" t="s">
        <v>39</v>
      </c>
      <c r="C112" s="291" t="s">
        <v>148</v>
      </c>
      <c r="D112" s="291"/>
      <c r="E112" s="291"/>
      <c r="F112" s="372" t="s">
        <v>149</v>
      </c>
      <c r="G112" s="373"/>
      <c r="H112" s="373"/>
      <c r="I112" s="373"/>
      <c r="J112" s="374"/>
      <c r="K112" s="291" t="s">
        <v>150</v>
      </c>
      <c r="L112" s="291"/>
      <c r="M112" s="291"/>
      <c r="N112" s="291"/>
      <c r="O112" s="291"/>
      <c r="P112" s="291"/>
      <c r="Q112" s="291"/>
    </row>
    <row r="113" spans="2:17" x14ac:dyDescent="0.25">
      <c r="B113" s="56">
        <v>1</v>
      </c>
      <c r="C113" s="274">
        <v>2</v>
      </c>
      <c r="D113" s="274"/>
      <c r="E113" s="274"/>
      <c r="F113" s="375">
        <v>3</v>
      </c>
      <c r="G113" s="376"/>
      <c r="H113" s="376"/>
      <c r="I113" s="376"/>
      <c r="J113" s="377"/>
      <c r="K113" s="274">
        <v>4</v>
      </c>
      <c r="L113" s="274"/>
      <c r="M113" s="274"/>
      <c r="N113" s="274"/>
      <c r="O113" s="274"/>
      <c r="P113" s="274"/>
      <c r="Q113" s="274"/>
    </row>
    <row r="114" spans="2:17" x14ac:dyDescent="0.25">
      <c r="B114" s="22"/>
      <c r="C114" s="378" t="s">
        <v>159</v>
      </c>
      <c r="D114" s="379"/>
      <c r="E114" s="380"/>
      <c r="F114" s="381"/>
      <c r="G114" s="382"/>
      <c r="H114" s="382"/>
      <c r="I114" s="382"/>
      <c r="J114" s="383"/>
      <c r="K114" s="363"/>
      <c r="L114" s="363"/>
      <c r="M114" s="363"/>
      <c r="N114" s="363"/>
      <c r="O114" s="363"/>
      <c r="P114" s="363"/>
      <c r="Q114" s="363"/>
    </row>
    <row r="117" spans="2:17" x14ac:dyDescent="0.25">
      <c r="B117" s="277" t="s">
        <v>151</v>
      </c>
      <c r="C117" s="277"/>
      <c r="D117" s="277"/>
      <c r="E117" s="277"/>
      <c r="F117" s="277"/>
      <c r="G117" s="277"/>
      <c r="H117" s="277"/>
      <c r="I117" s="277"/>
      <c r="J117" s="277"/>
      <c r="K117" s="277"/>
      <c r="L117" s="277"/>
      <c r="M117" s="277"/>
      <c r="N117" s="277"/>
      <c r="O117" s="277"/>
      <c r="P117" s="277"/>
      <c r="Q117" s="277"/>
    </row>
    <row r="118" spans="2:17" x14ac:dyDescent="0.25">
      <c r="B118" s="11" t="s">
        <v>39</v>
      </c>
      <c r="C118" s="291" t="s">
        <v>152</v>
      </c>
      <c r="D118" s="291"/>
      <c r="E118" s="291"/>
      <c r="F118" s="291" t="s">
        <v>149</v>
      </c>
      <c r="G118" s="291"/>
      <c r="H118" s="291"/>
      <c r="I118" s="291"/>
      <c r="J118" s="291"/>
      <c r="K118" s="291" t="s">
        <v>153</v>
      </c>
      <c r="L118" s="291"/>
      <c r="M118" s="291"/>
      <c r="N118" s="291"/>
      <c r="O118" s="291"/>
      <c r="P118" s="291"/>
      <c r="Q118" s="291"/>
    </row>
    <row r="119" spans="2:17" x14ac:dyDescent="0.25">
      <c r="B119" s="56">
        <v>1</v>
      </c>
      <c r="C119" s="274">
        <v>2</v>
      </c>
      <c r="D119" s="274"/>
      <c r="E119" s="274"/>
      <c r="F119" s="274">
        <v>3</v>
      </c>
      <c r="G119" s="274"/>
      <c r="H119" s="274"/>
      <c r="I119" s="274"/>
      <c r="J119" s="274"/>
      <c r="K119" s="274">
        <v>4</v>
      </c>
      <c r="L119" s="274"/>
      <c r="M119" s="274"/>
      <c r="N119" s="274"/>
      <c r="O119" s="274"/>
      <c r="P119" s="274"/>
      <c r="Q119" s="274"/>
    </row>
    <row r="120" spans="2:17" x14ac:dyDescent="0.25">
      <c r="B120" s="22"/>
      <c r="C120" s="279" t="s">
        <v>159</v>
      </c>
      <c r="D120" s="279"/>
      <c r="E120" s="279"/>
      <c r="F120" s="362"/>
      <c r="G120" s="362"/>
      <c r="H120" s="362"/>
      <c r="I120" s="362"/>
      <c r="J120" s="362"/>
      <c r="K120" s="363"/>
      <c r="L120" s="363"/>
      <c r="M120" s="363"/>
      <c r="N120" s="363"/>
      <c r="O120" s="363"/>
      <c r="P120" s="363"/>
      <c r="Q120" s="363"/>
    </row>
    <row r="123" spans="2:17" x14ac:dyDescent="0.25">
      <c r="B123" s="277" t="s">
        <v>154</v>
      </c>
      <c r="C123" s="277"/>
      <c r="D123" s="277"/>
      <c r="E123" s="277"/>
      <c r="F123" s="277"/>
      <c r="G123" s="277"/>
      <c r="H123" s="277"/>
      <c r="I123" s="277"/>
      <c r="J123" s="277"/>
      <c r="K123" s="277"/>
      <c r="L123" s="277"/>
      <c r="M123" s="277"/>
      <c r="N123" s="277"/>
      <c r="O123" s="277"/>
      <c r="P123" s="277"/>
      <c r="Q123" s="277"/>
    </row>
    <row r="124" spans="2:17" x14ac:dyDescent="0.25">
      <c r="B124" s="11" t="s">
        <v>39</v>
      </c>
      <c r="C124" s="271" t="s">
        <v>155</v>
      </c>
      <c r="D124" s="271"/>
      <c r="E124" s="271"/>
      <c r="F124" s="365" t="s">
        <v>156</v>
      </c>
      <c r="G124" s="366"/>
      <c r="H124" s="366"/>
      <c r="I124" s="366"/>
      <c r="J124" s="366"/>
      <c r="K124" s="366"/>
      <c r="L124" s="366"/>
      <c r="M124" s="366"/>
      <c r="N124" s="366"/>
      <c r="O124" s="366"/>
      <c r="P124" s="366"/>
      <c r="Q124" s="367"/>
    </row>
    <row r="125" spans="2:17" x14ac:dyDescent="0.25">
      <c r="B125" s="63">
        <v>1</v>
      </c>
      <c r="C125" s="360">
        <v>2</v>
      </c>
      <c r="D125" s="360"/>
      <c r="E125" s="360"/>
      <c r="F125" s="368">
        <v>3</v>
      </c>
      <c r="G125" s="369"/>
      <c r="H125" s="369"/>
      <c r="I125" s="369"/>
      <c r="J125" s="369"/>
      <c r="K125" s="369"/>
      <c r="L125" s="369"/>
      <c r="M125" s="369"/>
      <c r="N125" s="369"/>
      <c r="O125" s="369"/>
      <c r="P125" s="369"/>
      <c r="Q125" s="370"/>
    </row>
    <row r="126" spans="2:17" x14ac:dyDescent="0.25">
      <c r="B126" s="12" t="s">
        <v>69</v>
      </c>
      <c r="C126" s="361" t="s">
        <v>433</v>
      </c>
      <c r="D126" s="361"/>
      <c r="E126" s="361"/>
      <c r="F126" s="371" t="s">
        <v>434</v>
      </c>
      <c r="G126" s="371"/>
      <c r="H126" s="371"/>
      <c r="I126" s="371"/>
      <c r="J126" s="371"/>
      <c r="K126" s="371"/>
      <c r="L126" s="371"/>
      <c r="M126" s="371"/>
      <c r="N126" s="371"/>
      <c r="O126" s="371"/>
      <c r="P126" s="371"/>
      <c r="Q126" s="371"/>
    </row>
    <row r="127" spans="2:17" x14ac:dyDescent="0.25">
      <c r="B127" s="12" t="s">
        <v>45</v>
      </c>
      <c r="C127" s="361" t="s">
        <v>435</v>
      </c>
      <c r="D127" s="361"/>
      <c r="E127" s="361"/>
      <c r="F127" s="371"/>
      <c r="G127" s="371"/>
      <c r="H127" s="371"/>
      <c r="I127" s="371"/>
      <c r="J127" s="371"/>
      <c r="K127" s="371"/>
      <c r="L127" s="371"/>
      <c r="M127" s="371"/>
      <c r="N127" s="371"/>
      <c r="O127" s="371"/>
      <c r="P127" s="371"/>
      <c r="Q127" s="371"/>
    </row>
    <row r="128" spans="2:17" ht="123" customHeight="1" x14ac:dyDescent="0.25">
      <c r="B128" s="12" t="s">
        <v>47</v>
      </c>
      <c r="C128" s="361" t="s">
        <v>436</v>
      </c>
      <c r="D128" s="361"/>
      <c r="E128" s="361"/>
      <c r="F128" s="371"/>
      <c r="G128" s="371"/>
      <c r="H128" s="371"/>
      <c r="I128" s="371"/>
      <c r="J128" s="371"/>
      <c r="K128" s="371"/>
      <c r="L128" s="371"/>
      <c r="M128" s="371"/>
      <c r="N128" s="371"/>
      <c r="O128" s="371"/>
      <c r="P128" s="371"/>
      <c r="Q128" s="371"/>
    </row>
    <row r="129" spans="2:17" x14ac:dyDescent="0.25">
      <c r="B129" s="55"/>
      <c r="C129" s="53"/>
      <c r="D129" s="53"/>
      <c r="E129" s="53"/>
      <c r="F129" s="53"/>
      <c r="G129" s="53"/>
      <c r="H129" s="53"/>
      <c r="I129" s="54"/>
      <c r="J129" s="59"/>
      <c r="K129" s="59"/>
      <c r="L129" s="59"/>
      <c r="M129" s="59"/>
      <c r="N129" s="54"/>
      <c r="O129" s="54"/>
      <c r="P129" s="54"/>
      <c r="Q129" s="54"/>
    </row>
    <row r="131" spans="2:17" x14ac:dyDescent="0.25">
      <c r="B131" s="277" t="s">
        <v>157</v>
      </c>
      <c r="C131" s="277"/>
      <c r="D131" s="277"/>
      <c r="E131" s="277"/>
      <c r="F131" s="277"/>
      <c r="G131" s="277"/>
      <c r="H131" s="277"/>
      <c r="I131" s="277"/>
      <c r="J131" s="277"/>
      <c r="K131" s="277"/>
      <c r="L131" s="277"/>
      <c r="M131" s="277"/>
      <c r="N131" s="277"/>
      <c r="O131" s="277"/>
    </row>
    <row r="132" spans="2:17" x14ac:dyDescent="0.25">
      <c r="B132" s="14" t="s">
        <v>39</v>
      </c>
      <c r="C132" s="307" t="s">
        <v>158</v>
      </c>
      <c r="D132" s="307"/>
      <c r="E132" s="307"/>
      <c r="F132" s="307"/>
      <c r="G132" s="307"/>
      <c r="H132" s="307"/>
      <c r="I132" s="307"/>
      <c r="J132" s="307"/>
      <c r="K132" s="307"/>
      <c r="L132" s="307"/>
      <c r="M132" s="307"/>
      <c r="N132" s="307"/>
      <c r="O132" s="307"/>
      <c r="P132" s="307"/>
      <c r="Q132" s="307"/>
    </row>
    <row r="133" spans="2:17" x14ac:dyDescent="0.25">
      <c r="B133" s="63">
        <v>1</v>
      </c>
      <c r="C133" s="274">
        <v>2</v>
      </c>
      <c r="D133" s="274"/>
      <c r="E133" s="274"/>
      <c r="F133" s="274"/>
      <c r="G133" s="274"/>
      <c r="H133" s="274"/>
      <c r="I133" s="274"/>
      <c r="J133" s="274"/>
      <c r="K133" s="274"/>
      <c r="L133" s="274"/>
      <c r="M133" s="274"/>
      <c r="N133" s="274"/>
      <c r="O133" s="274"/>
      <c r="P133" s="274"/>
      <c r="Q133" s="274"/>
    </row>
    <row r="134" spans="2:17" x14ac:dyDescent="0.25">
      <c r="B134" s="22"/>
      <c r="C134" s="279" t="s">
        <v>159</v>
      </c>
      <c r="D134" s="279"/>
      <c r="E134" s="279"/>
      <c r="F134" s="279"/>
      <c r="G134" s="279"/>
      <c r="H134" s="279"/>
      <c r="I134" s="279"/>
      <c r="J134" s="279"/>
      <c r="K134" s="279"/>
      <c r="L134" s="279"/>
      <c r="M134" s="279"/>
      <c r="N134" s="279"/>
      <c r="O134" s="279"/>
      <c r="P134" s="279"/>
      <c r="Q134" s="279"/>
    </row>
  </sheetData>
  <mergeCells count="322">
    <mergeCell ref="C108:Q108"/>
    <mergeCell ref="B117:Q117"/>
    <mergeCell ref="B123:Q123"/>
    <mergeCell ref="F124:Q124"/>
    <mergeCell ref="F125:Q125"/>
    <mergeCell ref="F126:Q128"/>
    <mergeCell ref="C127:E127"/>
    <mergeCell ref="C128:E128"/>
    <mergeCell ref="B131:O131"/>
    <mergeCell ref="B111:Q111"/>
    <mergeCell ref="C112:E112"/>
    <mergeCell ref="F112:J112"/>
    <mergeCell ref="K112:Q112"/>
    <mergeCell ref="C113:E113"/>
    <mergeCell ref="F113:J113"/>
    <mergeCell ref="K113:Q113"/>
    <mergeCell ref="C114:E114"/>
    <mergeCell ref="F114:J114"/>
    <mergeCell ref="K114:Q114"/>
    <mergeCell ref="C132:Q132"/>
    <mergeCell ref="C124:E124"/>
    <mergeCell ref="C125:E125"/>
    <mergeCell ref="C126:E126"/>
    <mergeCell ref="F119:J119"/>
    <mergeCell ref="F120:J120"/>
    <mergeCell ref="F118:J118"/>
    <mergeCell ref="C120:E120"/>
    <mergeCell ref="K118:Q118"/>
    <mergeCell ref="K119:Q119"/>
    <mergeCell ref="K120:Q120"/>
    <mergeCell ref="P96:P98"/>
    <mergeCell ref="Q96:Q98"/>
    <mergeCell ref="B99:B103"/>
    <mergeCell ref="C99:C103"/>
    <mergeCell ref="D99:D103"/>
    <mergeCell ref="E99:E103"/>
    <mergeCell ref="F99:F103"/>
    <mergeCell ref="G99:G103"/>
    <mergeCell ref="H99:H103"/>
    <mergeCell ref="I99:I103"/>
    <mergeCell ref="J99:J103"/>
    <mergeCell ref="K99:K103"/>
    <mergeCell ref="L99:L103"/>
    <mergeCell ref="M99:M103"/>
    <mergeCell ref="P99:P103"/>
    <mergeCell ref="Q99:Q103"/>
    <mergeCell ref="E96:E98"/>
    <mergeCell ref="F96:F98"/>
    <mergeCell ref="G96:G98"/>
    <mergeCell ref="H96:H98"/>
    <mergeCell ref="I96:I98"/>
    <mergeCell ref="J96:J98"/>
    <mergeCell ref="K96:K98"/>
    <mergeCell ref="L96:L98"/>
    <mergeCell ref="M96:M98"/>
    <mergeCell ref="Q90:Q92"/>
    <mergeCell ref="B93:B95"/>
    <mergeCell ref="C93:C95"/>
    <mergeCell ref="D93:D95"/>
    <mergeCell ref="E93:E95"/>
    <mergeCell ref="F93:F95"/>
    <mergeCell ref="G93:G95"/>
    <mergeCell ref="H93:H95"/>
    <mergeCell ref="I93:I95"/>
    <mergeCell ref="J93:J95"/>
    <mergeCell ref="K93:K95"/>
    <mergeCell ref="L93:L95"/>
    <mergeCell ref="M93:M95"/>
    <mergeCell ref="P93:P95"/>
    <mergeCell ref="Q93:Q95"/>
    <mergeCell ref="F90:F92"/>
    <mergeCell ref="G90:G92"/>
    <mergeCell ref="H90:H92"/>
    <mergeCell ref="I90:I92"/>
    <mergeCell ref="J90:J92"/>
    <mergeCell ref="K90:K92"/>
    <mergeCell ref="L90:L92"/>
    <mergeCell ref="M90:M92"/>
    <mergeCell ref="P90:P92"/>
    <mergeCell ref="L84:L86"/>
    <mergeCell ref="M84:M86"/>
    <mergeCell ref="P84:P86"/>
    <mergeCell ref="Q84:Q86"/>
    <mergeCell ref="B87:B89"/>
    <mergeCell ref="C87:C89"/>
    <mergeCell ref="D87:D89"/>
    <mergeCell ref="E87:E89"/>
    <mergeCell ref="F87:F89"/>
    <mergeCell ref="G87:G89"/>
    <mergeCell ref="H87:H89"/>
    <mergeCell ref="I87:I89"/>
    <mergeCell ref="J87:J89"/>
    <mergeCell ref="K87:K89"/>
    <mergeCell ref="L87:L89"/>
    <mergeCell ref="M87:M89"/>
    <mergeCell ref="P87:P89"/>
    <mergeCell ref="Q87:Q89"/>
    <mergeCell ref="H84:H86"/>
    <mergeCell ref="I84:I86"/>
    <mergeCell ref="J84:J86"/>
    <mergeCell ref="K84:K86"/>
    <mergeCell ref="G84:G86"/>
    <mergeCell ref="Q72:Q77"/>
    <mergeCell ref="B78:B82"/>
    <mergeCell ref="C78:C82"/>
    <mergeCell ref="D78:D82"/>
    <mergeCell ref="E78:E82"/>
    <mergeCell ref="F78:F82"/>
    <mergeCell ref="G78:G82"/>
    <mergeCell ref="H78:H82"/>
    <mergeCell ref="I78:I82"/>
    <mergeCell ref="J78:J82"/>
    <mergeCell ref="K78:K82"/>
    <mergeCell ref="L78:L82"/>
    <mergeCell ref="M78:M82"/>
    <mergeCell ref="P78:P82"/>
    <mergeCell ref="Q78:Q82"/>
    <mergeCell ref="F72:F77"/>
    <mergeCell ref="G72:G77"/>
    <mergeCell ref="H72:H77"/>
    <mergeCell ref="I72:I77"/>
    <mergeCell ref="J72:J77"/>
    <mergeCell ref="K72:K77"/>
    <mergeCell ref="L72:L77"/>
    <mergeCell ref="M72:M77"/>
    <mergeCell ref="P72:P77"/>
    <mergeCell ref="J61:J66"/>
    <mergeCell ref="K61:K66"/>
    <mergeCell ref="L61:L66"/>
    <mergeCell ref="M61:M66"/>
    <mergeCell ref="P61:P66"/>
    <mergeCell ref="Q61:Q66"/>
    <mergeCell ref="B68:B71"/>
    <mergeCell ref="C68:C71"/>
    <mergeCell ref="D68:D71"/>
    <mergeCell ref="E68:E71"/>
    <mergeCell ref="F68:F71"/>
    <mergeCell ref="G68:G71"/>
    <mergeCell ref="H68:H71"/>
    <mergeCell ref="I68:I71"/>
    <mergeCell ref="J68:J71"/>
    <mergeCell ref="K68:K71"/>
    <mergeCell ref="L68:L71"/>
    <mergeCell ref="M68:M71"/>
    <mergeCell ref="P68:P71"/>
    <mergeCell ref="Q68:Q71"/>
    <mergeCell ref="B61:B66"/>
    <mergeCell ref="C61:C66"/>
    <mergeCell ref="D61:D66"/>
    <mergeCell ref="G61:G66"/>
    <mergeCell ref="K9:M10"/>
    <mergeCell ref="O12:Q12"/>
    <mergeCell ref="B72:B77"/>
    <mergeCell ref="K12:M12"/>
    <mergeCell ref="E12:J12"/>
    <mergeCell ref="N23:Q23"/>
    <mergeCell ref="N24:Q24"/>
    <mergeCell ref="P40:P42"/>
    <mergeCell ref="B50:B52"/>
    <mergeCell ref="C50:C52"/>
    <mergeCell ref="D50:D52"/>
    <mergeCell ref="E50:E52"/>
    <mergeCell ref="F50:F52"/>
    <mergeCell ref="G50:G52"/>
    <mergeCell ref="H50:H52"/>
    <mergeCell ref="I50:I52"/>
    <mergeCell ref="J50:J52"/>
    <mergeCell ref="P50:P52"/>
    <mergeCell ref="Q50:Q52"/>
    <mergeCell ref="I41:I42"/>
    <mergeCell ref="J41:L41"/>
    <mergeCell ref="B36:M36"/>
    <mergeCell ref="N36:Q36"/>
    <mergeCell ref="B31:M31"/>
    <mergeCell ref="B19:Q19"/>
    <mergeCell ref="B39:Q39"/>
    <mergeCell ref="B44:B48"/>
    <mergeCell ref="C44:C48"/>
    <mergeCell ref="D44:D48"/>
    <mergeCell ref="E44:E48"/>
    <mergeCell ref="F44:F48"/>
    <mergeCell ref="G44:G48"/>
    <mergeCell ref="H44:H48"/>
    <mergeCell ref="I44:I48"/>
    <mergeCell ref="J44:J48"/>
    <mergeCell ref="K44:K48"/>
    <mergeCell ref="L44:L48"/>
    <mergeCell ref="M44:M48"/>
    <mergeCell ref="P44:P48"/>
    <mergeCell ref="Q44:Q48"/>
    <mergeCell ref="M41:M42"/>
    <mergeCell ref="N41:N42"/>
    <mergeCell ref="O41:O42"/>
    <mergeCell ref="B40:B42"/>
    <mergeCell ref="C40:C42"/>
    <mergeCell ref="D40:D42"/>
    <mergeCell ref="E40:E42"/>
    <mergeCell ref="F40:F42"/>
    <mergeCell ref="B96:B98"/>
    <mergeCell ref="C96:C98"/>
    <mergeCell ref="D96:D98"/>
    <mergeCell ref="B84:B86"/>
    <mergeCell ref="C84:C86"/>
    <mergeCell ref="D84:D86"/>
    <mergeCell ref="E84:E86"/>
    <mergeCell ref="F84:F86"/>
    <mergeCell ref="B90:B92"/>
    <mergeCell ref="C90:C92"/>
    <mergeCell ref="D90:D92"/>
    <mergeCell ref="E90:E92"/>
    <mergeCell ref="M50:M52"/>
    <mergeCell ref="I58:I60"/>
    <mergeCell ref="J58:J60"/>
    <mergeCell ref="K50:K52"/>
    <mergeCell ref="L50:L52"/>
    <mergeCell ref="E53:E57"/>
    <mergeCell ref="F53:F57"/>
    <mergeCell ref="G53:G57"/>
    <mergeCell ref="H53:H57"/>
    <mergeCell ref="I53:I57"/>
    <mergeCell ref="J53:J57"/>
    <mergeCell ref="K53:K57"/>
    <mergeCell ref="L53:L57"/>
    <mergeCell ref="M53:M57"/>
    <mergeCell ref="E58:E60"/>
    <mergeCell ref="F58:F60"/>
    <mergeCell ref="P53:P57"/>
    <mergeCell ref="Q53:Q57"/>
    <mergeCell ref="Q58:Q60"/>
    <mergeCell ref="K58:K60"/>
    <mergeCell ref="L58:L60"/>
    <mergeCell ref="M58:M60"/>
    <mergeCell ref="P58:P60"/>
    <mergeCell ref="B104:H104"/>
    <mergeCell ref="N104:Q104"/>
    <mergeCell ref="H61:H66"/>
    <mergeCell ref="B58:B60"/>
    <mergeCell ref="G58:G60"/>
    <mergeCell ref="H58:H60"/>
    <mergeCell ref="B53:B57"/>
    <mergeCell ref="C53:C57"/>
    <mergeCell ref="D53:D57"/>
    <mergeCell ref="E61:E66"/>
    <mergeCell ref="F61:F66"/>
    <mergeCell ref="I61:I66"/>
    <mergeCell ref="C72:C77"/>
    <mergeCell ref="D72:D77"/>
    <mergeCell ref="C58:C60"/>
    <mergeCell ref="D58:D60"/>
    <mergeCell ref="E72:E77"/>
    <mergeCell ref="C105:Q105"/>
    <mergeCell ref="C106:Q106"/>
    <mergeCell ref="B9:B10"/>
    <mergeCell ref="O10:Q10"/>
    <mergeCell ref="C16:D16"/>
    <mergeCell ref="C15:D15"/>
    <mergeCell ref="C14:D14"/>
    <mergeCell ref="C13:D13"/>
    <mergeCell ref="E16:J16"/>
    <mergeCell ref="E15:J15"/>
    <mergeCell ref="E14:J14"/>
    <mergeCell ref="E13:J13"/>
    <mergeCell ref="K16:M16"/>
    <mergeCell ref="K15:M15"/>
    <mergeCell ref="K14:M14"/>
    <mergeCell ref="O11:Q11"/>
    <mergeCell ref="K11:M11"/>
    <mergeCell ref="E11:J11"/>
    <mergeCell ref="C11:D11"/>
    <mergeCell ref="N9:Q9"/>
    <mergeCell ref="C9:D10"/>
    <mergeCell ref="E9:J10"/>
    <mergeCell ref="B23:M23"/>
    <mergeCell ref="Q40:Q42"/>
    <mergeCell ref="G40:G42"/>
    <mergeCell ref="H40:H42"/>
    <mergeCell ref="I40:M40"/>
    <mergeCell ref="N40:O40"/>
    <mergeCell ref="B2:Q2"/>
    <mergeCell ref="B3:Q3"/>
    <mergeCell ref="B5:Q5"/>
    <mergeCell ref="B6:Q6"/>
    <mergeCell ref="B25:M25"/>
    <mergeCell ref="N25:Q25"/>
    <mergeCell ref="B26:M26"/>
    <mergeCell ref="N26:Q26"/>
    <mergeCell ref="B28:M28"/>
    <mergeCell ref="N28:Q28"/>
    <mergeCell ref="C12:D12"/>
    <mergeCell ref="K13:M13"/>
    <mergeCell ref="O16:Q16"/>
    <mergeCell ref="O15:Q15"/>
    <mergeCell ref="O14:Q14"/>
    <mergeCell ref="O13:Q13"/>
    <mergeCell ref="B20:M20"/>
    <mergeCell ref="B21:M21"/>
    <mergeCell ref="B24:M24"/>
    <mergeCell ref="N20:Q20"/>
    <mergeCell ref="N21:Q21"/>
    <mergeCell ref="B22:M22"/>
    <mergeCell ref="N22:Q22"/>
    <mergeCell ref="B8:Q8"/>
    <mergeCell ref="C107:Q107"/>
    <mergeCell ref="C133:Q133"/>
    <mergeCell ref="C134:Q134"/>
    <mergeCell ref="B27:M27"/>
    <mergeCell ref="N27:Q27"/>
    <mergeCell ref="N31:Q31"/>
    <mergeCell ref="B32:M32"/>
    <mergeCell ref="N32:Q32"/>
    <mergeCell ref="B33:M33"/>
    <mergeCell ref="N33:Q33"/>
    <mergeCell ref="B34:M34"/>
    <mergeCell ref="N34:Q34"/>
    <mergeCell ref="B35:M35"/>
    <mergeCell ref="N35:Q35"/>
    <mergeCell ref="B29:M29"/>
    <mergeCell ref="N29:Q29"/>
    <mergeCell ref="B30:M30"/>
    <mergeCell ref="N30:Q30"/>
    <mergeCell ref="C118:E118"/>
    <mergeCell ref="C119:E119"/>
  </mergeCells>
  <pageMargins left="0.51181102362204722" right="0.51181102362204722" top="0.74803149606299213" bottom="0.55118110236220474" header="0.31496062992125984" footer="0.31496062992125984"/>
  <pageSetup paperSize="9" scale="58"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ECB08-EEE2-4001-8559-03B953B1C386}">
  <sheetPr>
    <tabColor rgb="FFFFC000"/>
    <pageSetUpPr fitToPage="1"/>
  </sheetPr>
  <dimension ref="B2:S69"/>
  <sheetViews>
    <sheetView zoomScaleNormal="100" workbookViewId="0">
      <selection activeCell="N35" sqref="N35:O35"/>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11" style="1" customWidth="1"/>
    <col min="8" max="8" width="10.5703125" style="1" customWidth="1"/>
    <col min="9" max="9" width="11.5703125" style="8" customWidth="1"/>
    <col min="10" max="10" width="9.140625" style="8"/>
    <col min="11" max="11" width="11.5703125" style="8" customWidth="1"/>
    <col min="12" max="13" width="10.42578125" style="8" customWidth="1"/>
    <col min="14" max="14" width="46.85546875" style="1" customWidth="1"/>
    <col min="15" max="15" width="10.5703125" style="5" customWidth="1"/>
    <col min="16" max="16" width="12.7109375" style="1" customWidth="1"/>
    <col min="17" max="17" width="13.140625" style="1" customWidth="1"/>
    <col min="18" max="18" width="11.85546875" bestFit="1" customWidth="1"/>
    <col min="19" max="19" width="9.140625" style="25"/>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178</v>
      </c>
      <c r="C5" s="270"/>
      <c r="D5" s="270"/>
      <c r="E5" s="270"/>
      <c r="F5" s="270"/>
      <c r="G5" s="270"/>
      <c r="H5" s="270"/>
      <c r="I5" s="270"/>
      <c r="J5" s="270"/>
      <c r="K5" s="270"/>
      <c r="L5" s="270"/>
      <c r="M5" s="270"/>
      <c r="N5" s="270"/>
      <c r="O5" s="270"/>
      <c r="P5" s="270"/>
      <c r="Q5" s="270"/>
    </row>
    <row r="6" spans="2:19" x14ac:dyDescent="0.25">
      <c r="B6" s="270" t="s">
        <v>168</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296" t="s">
        <v>169</v>
      </c>
      <c r="D12" s="297"/>
      <c r="E12" s="341" t="s">
        <v>170</v>
      </c>
      <c r="F12" s="341"/>
      <c r="G12" s="341"/>
      <c r="H12" s="341"/>
      <c r="I12" s="341"/>
      <c r="J12" s="341"/>
      <c r="K12" s="340">
        <v>0</v>
      </c>
      <c r="L12" s="340"/>
      <c r="M12" s="340"/>
      <c r="N12" s="12">
        <v>0</v>
      </c>
      <c r="O12" s="397">
        <f>O40</f>
        <v>1</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274">
        <v>1</v>
      </c>
      <c r="C17" s="274"/>
      <c r="D17" s="274"/>
      <c r="E17" s="274"/>
      <c r="F17" s="274"/>
      <c r="G17" s="274"/>
      <c r="H17" s="274"/>
      <c r="I17" s="274"/>
      <c r="J17" s="274"/>
      <c r="K17" s="274"/>
      <c r="L17" s="274"/>
      <c r="M17" s="274"/>
      <c r="N17" s="274">
        <v>2</v>
      </c>
      <c r="O17" s="274"/>
      <c r="P17" s="274"/>
      <c r="Q17" s="274"/>
      <c r="S17" s="48"/>
    </row>
    <row r="18" spans="2:19" x14ac:dyDescent="0.25">
      <c r="B18" s="275" t="s">
        <v>28</v>
      </c>
      <c r="C18" s="275"/>
      <c r="D18" s="275"/>
      <c r="E18" s="275"/>
      <c r="F18" s="275"/>
      <c r="G18" s="275"/>
      <c r="H18" s="275"/>
      <c r="I18" s="275"/>
      <c r="J18" s="275"/>
      <c r="K18" s="275"/>
      <c r="L18" s="275"/>
      <c r="M18" s="275"/>
      <c r="N18" s="276">
        <f>N24</f>
        <v>786674.7</v>
      </c>
      <c r="O18" s="276"/>
      <c r="P18" s="276"/>
      <c r="Q18" s="276"/>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93" t="s">
        <v>18</v>
      </c>
      <c r="C20" s="394"/>
      <c r="D20" s="394"/>
      <c r="E20" s="394"/>
      <c r="F20" s="394"/>
      <c r="G20" s="394"/>
      <c r="H20" s="394"/>
      <c r="I20" s="394"/>
      <c r="J20" s="394"/>
      <c r="K20" s="394"/>
      <c r="L20" s="394"/>
      <c r="M20" s="395"/>
      <c r="N20" s="283">
        <v>0</v>
      </c>
      <c r="O20" s="283"/>
      <c r="P20" s="283"/>
      <c r="Q20" s="283"/>
    </row>
    <row r="21" spans="2:19" x14ac:dyDescent="0.25">
      <c r="B21" s="275" t="s">
        <v>30</v>
      </c>
      <c r="C21" s="275"/>
      <c r="D21" s="275"/>
      <c r="E21" s="275"/>
      <c r="F21" s="275"/>
      <c r="G21" s="275"/>
      <c r="H21" s="275"/>
      <c r="I21" s="275"/>
      <c r="J21" s="275"/>
      <c r="K21" s="275"/>
      <c r="L21" s="275"/>
      <c r="M21" s="275"/>
      <c r="N21" s="290">
        <v>0</v>
      </c>
      <c r="O21" s="290"/>
      <c r="P21" s="290"/>
      <c r="Q21" s="290"/>
    </row>
    <row r="22" spans="2:19" x14ac:dyDescent="0.25">
      <c r="B22" s="287" t="s">
        <v>53</v>
      </c>
      <c r="C22" s="287"/>
      <c r="D22" s="287"/>
      <c r="E22" s="287"/>
      <c r="F22" s="287"/>
      <c r="G22" s="287"/>
      <c r="H22" s="287"/>
      <c r="I22" s="287"/>
      <c r="J22" s="287"/>
      <c r="K22" s="287"/>
      <c r="L22" s="287"/>
      <c r="M22" s="287"/>
      <c r="N22" s="283">
        <v>0</v>
      </c>
      <c r="O22" s="283"/>
      <c r="P22" s="283"/>
      <c r="Q22" s="283"/>
      <c r="R22" s="69"/>
    </row>
    <row r="23" spans="2:19" x14ac:dyDescent="0.25">
      <c r="B23" s="275" t="s">
        <v>31</v>
      </c>
      <c r="C23" s="275"/>
      <c r="D23" s="275"/>
      <c r="E23" s="275"/>
      <c r="F23" s="275"/>
      <c r="G23" s="275"/>
      <c r="H23" s="275"/>
      <c r="I23" s="275"/>
      <c r="J23" s="275"/>
      <c r="K23" s="275"/>
      <c r="L23" s="275"/>
      <c r="M23" s="275"/>
      <c r="N23" s="276">
        <f>N24</f>
        <v>786674.7</v>
      </c>
      <c r="O23" s="276"/>
      <c r="P23" s="276"/>
      <c r="Q23" s="276"/>
    </row>
    <row r="24" spans="2:19" x14ac:dyDescent="0.25">
      <c r="B24" s="287" t="s">
        <v>54</v>
      </c>
      <c r="C24" s="287"/>
      <c r="D24" s="287"/>
      <c r="E24" s="287"/>
      <c r="F24" s="287"/>
      <c r="G24" s="287"/>
      <c r="H24" s="287"/>
      <c r="I24" s="287"/>
      <c r="J24" s="287"/>
      <c r="K24" s="287"/>
      <c r="L24" s="287"/>
      <c r="M24" s="287"/>
      <c r="N24" s="288">
        <f>L44</f>
        <v>786674.7</v>
      </c>
      <c r="O24" s="288"/>
      <c r="P24" s="288"/>
      <c r="Q24" s="288"/>
    </row>
    <row r="25" spans="2:19" x14ac:dyDescent="0.25">
      <c r="B25" s="275" t="s">
        <v>32</v>
      </c>
      <c r="C25" s="275"/>
      <c r="D25" s="275"/>
      <c r="E25" s="275"/>
      <c r="F25" s="275"/>
      <c r="G25" s="275"/>
      <c r="H25" s="275"/>
      <c r="I25" s="275"/>
      <c r="J25" s="275"/>
      <c r="K25" s="275"/>
      <c r="L25" s="275"/>
      <c r="M25" s="275"/>
      <c r="N25" s="290">
        <v>0</v>
      </c>
      <c r="O25" s="290"/>
      <c r="P25" s="290"/>
      <c r="Q25" s="290"/>
    </row>
    <row r="26" spans="2:19" x14ac:dyDescent="0.25">
      <c r="B26" s="393" t="s">
        <v>18</v>
      </c>
      <c r="C26" s="394"/>
      <c r="D26" s="394"/>
      <c r="E26" s="394"/>
      <c r="F26" s="394"/>
      <c r="G26" s="394"/>
      <c r="H26" s="394"/>
      <c r="I26" s="394"/>
      <c r="J26" s="394"/>
      <c r="K26" s="394"/>
      <c r="L26" s="394"/>
      <c r="M26" s="395"/>
      <c r="N26" s="283">
        <v>0</v>
      </c>
      <c r="O26" s="283"/>
      <c r="P26" s="283"/>
      <c r="Q26" s="283"/>
    </row>
    <row r="27" spans="2:19" x14ac:dyDescent="0.25">
      <c r="B27" s="284" t="s">
        <v>33</v>
      </c>
      <c r="C27" s="285"/>
      <c r="D27" s="285"/>
      <c r="E27" s="285"/>
      <c r="F27" s="285"/>
      <c r="G27" s="285"/>
      <c r="H27" s="285"/>
      <c r="I27" s="285"/>
      <c r="J27" s="285"/>
      <c r="K27" s="285"/>
      <c r="L27" s="285"/>
      <c r="M27" s="286"/>
      <c r="N27" s="276">
        <f>N28</f>
        <v>138824.95000000001</v>
      </c>
      <c r="O27" s="276"/>
      <c r="P27" s="276"/>
      <c r="Q27" s="276"/>
    </row>
    <row r="28" spans="2:19" x14ac:dyDescent="0.25">
      <c r="B28" s="287" t="s">
        <v>34</v>
      </c>
      <c r="C28" s="287"/>
      <c r="D28" s="287"/>
      <c r="E28" s="287"/>
      <c r="F28" s="287"/>
      <c r="G28" s="287"/>
      <c r="H28" s="287"/>
      <c r="I28" s="287"/>
      <c r="J28" s="287"/>
      <c r="K28" s="287"/>
      <c r="L28" s="287"/>
      <c r="M28" s="287"/>
      <c r="N28" s="288">
        <f>M39</f>
        <v>138824.95000000001</v>
      </c>
      <c r="O28" s="288"/>
      <c r="P28" s="288"/>
      <c r="Q28" s="288"/>
    </row>
    <row r="29" spans="2:19" x14ac:dyDescent="0.25">
      <c r="B29" s="287" t="s">
        <v>35</v>
      </c>
      <c r="C29" s="287"/>
      <c r="D29" s="287"/>
      <c r="E29" s="287"/>
      <c r="F29" s="287"/>
      <c r="G29" s="287"/>
      <c r="H29" s="287"/>
      <c r="I29" s="287"/>
      <c r="J29" s="287"/>
      <c r="K29" s="287"/>
      <c r="L29" s="287"/>
      <c r="M29" s="287"/>
      <c r="N29" s="283">
        <v>0</v>
      </c>
      <c r="O29" s="283"/>
      <c r="P29" s="283"/>
      <c r="Q29" s="283"/>
    </row>
    <row r="30" spans="2:19" x14ac:dyDescent="0.25">
      <c r="B30" s="287" t="s">
        <v>36</v>
      </c>
      <c r="C30" s="287"/>
      <c r="D30" s="287"/>
      <c r="E30" s="287"/>
      <c r="F30" s="287"/>
      <c r="G30" s="287"/>
      <c r="H30" s="287"/>
      <c r="I30" s="287"/>
      <c r="J30" s="287"/>
      <c r="K30" s="287"/>
      <c r="L30" s="287"/>
      <c r="M30" s="287"/>
      <c r="N30" s="283">
        <v>0</v>
      </c>
      <c r="O30" s="283"/>
      <c r="P30" s="283"/>
      <c r="Q30" s="283"/>
    </row>
    <row r="31" spans="2:19" x14ac:dyDescent="0.25">
      <c r="B31" s="275" t="s">
        <v>37</v>
      </c>
      <c r="C31" s="275"/>
      <c r="D31" s="275"/>
      <c r="E31" s="275"/>
      <c r="F31" s="275"/>
      <c r="G31" s="275"/>
      <c r="H31" s="275"/>
      <c r="I31" s="275"/>
      <c r="J31" s="275"/>
      <c r="K31" s="275"/>
      <c r="L31" s="275"/>
      <c r="M31" s="275"/>
      <c r="N31" s="276">
        <f>I44</f>
        <v>925499.64999999991</v>
      </c>
      <c r="O31" s="276"/>
      <c r="P31" s="276"/>
      <c r="Q31" s="276"/>
    </row>
    <row r="34" spans="2:19" x14ac:dyDescent="0.25">
      <c r="B34" s="13" t="s">
        <v>25</v>
      </c>
    </row>
    <row r="35" spans="2:19" ht="15" customHeight="1" x14ac:dyDescent="0.25">
      <c r="B35" s="338" t="s">
        <v>57</v>
      </c>
      <c r="C35" s="338" t="s">
        <v>58</v>
      </c>
      <c r="D35" s="338" t="s">
        <v>0</v>
      </c>
      <c r="E35" s="338" t="s">
        <v>1</v>
      </c>
      <c r="F35" s="338" t="s">
        <v>59</v>
      </c>
      <c r="G35" s="292" t="s">
        <v>277</v>
      </c>
      <c r="H35" s="392" t="s">
        <v>2</v>
      </c>
      <c r="I35" s="337" t="s">
        <v>3</v>
      </c>
      <c r="J35" s="337"/>
      <c r="K35" s="337"/>
      <c r="L35" s="337"/>
      <c r="M35" s="337"/>
      <c r="N35" s="338" t="s">
        <v>60</v>
      </c>
      <c r="O35" s="338"/>
      <c r="P35" s="338" t="s">
        <v>4</v>
      </c>
      <c r="Q35" s="338" t="s">
        <v>5</v>
      </c>
    </row>
    <row r="36" spans="2:19" ht="25.5" customHeight="1" x14ac:dyDescent="0.25">
      <c r="B36" s="338"/>
      <c r="C36" s="338"/>
      <c r="D36" s="338"/>
      <c r="E36" s="338"/>
      <c r="F36" s="338"/>
      <c r="G36" s="292"/>
      <c r="H36" s="392"/>
      <c r="I36" s="337" t="s">
        <v>6</v>
      </c>
      <c r="J36" s="337" t="s">
        <v>7</v>
      </c>
      <c r="K36" s="337"/>
      <c r="L36" s="337"/>
      <c r="M36" s="337" t="s">
        <v>8</v>
      </c>
      <c r="N36" s="338" t="s">
        <v>162</v>
      </c>
      <c r="O36" s="338" t="s">
        <v>182</v>
      </c>
      <c r="P36" s="338"/>
      <c r="Q36" s="338"/>
    </row>
    <row r="37" spans="2:19" ht="77.25" customHeight="1" x14ac:dyDescent="0.25">
      <c r="B37" s="338"/>
      <c r="C37" s="338"/>
      <c r="D37" s="338"/>
      <c r="E37" s="338"/>
      <c r="F37" s="338"/>
      <c r="G37" s="292"/>
      <c r="H37" s="392"/>
      <c r="I37" s="337"/>
      <c r="J37" s="10" t="s">
        <v>9</v>
      </c>
      <c r="K37" s="10" t="s">
        <v>10</v>
      </c>
      <c r="L37" s="10" t="s">
        <v>11</v>
      </c>
      <c r="M37" s="337"/>
      <c r="N37" s="338"/>
      <c r="O37" s="338"/>
      <c r="P37" s="338"/>
      <c r="Q37" s="338"/>
    </row>
    <row r="38" spans="2:19" s="47" customFormat="1" ht="12" x14ac:dyDescent="0.2">
      <c r="B38" s="70">
        <v>1</v>
      </c>
      <c r="C38" s="70">
        <v>2</v>
      </c>
      <c r="D38" s="70">
        <v>3</v>
      </c>
      <c r="E38" s="70">
        <v>4</v>
      </c>
      <c r="F38" s="70">
        <v>5</v>
      </c>
      <c r="G38" s="70">
        <v>6</v>
      </c>
      <c r="H38" s="70">
        <v>7</v>
      </c>
      <c r="I38" s="71">
        <v>8</v>
      </c>
      <c r="J38" s="57">
        <v>9</v>
      </c>
      <c r="K38" s="57">
        <v>10</v>
      </c>
      <c r="L38" s="57">
        <v>11</v>
      </c>
      <c r="M38" s="57">
        <v>12</v>
      </c>
      <c r="N38" s="70">
        <v>13</v>
      </c>
      <c r="O38" s="70">
        <v>14</v>
      </c>
      <c r="P38" s="70">
        <v>15</v>
      </c>
      <c r="Q38" s="70">
        <v>16</v>
      </c>
      <c r="S38" s="48"/>
    </row>
    <row r="39" spans="2:19" ht="33" customHeight="1" x14ac:dyDescent="0.25">
      <c r="B39" s="355" t="s">
        <v>172</v>
      </c>
      <c r="C39" s="323" t="s">
        <v>13</v>
      </c>
      <c r="D39" s="323" t="s">
        <v>171</v>
      </c>
      <c r="E39" s="323" t="s">
        <v>18</v>
      </c>
      <c r="F39" s="323" t="s">
        <v>14</v>
      </c>
      <c r="G39" s="323" t="s">
        <v>445</v>
      </c>
      <c r="H39" s="323" t="s">
        <v>15</v>
      </c>
      <c r="I39" s="356">
        <f>SUM(J39:M40)</f>
        <v>925499.64999999991</v>
      </c>
      <c r="J39" s="326">
        <f>SUM(J42:J43)</f>
        <v>0</v>
      </c>
      <c r="K39" s="326">
        <f>SUM(K42:K43)</f>
        <v>0</v>
      </c>
      <c r="L39" s="356">
        <f t="shared" ref="L39:M39" si="0">SUM(L42:L43)</f>
        <v>786674.7</v>
      </c>
      <c r="M39" s="356">
        <f t="shared" si="0"/>
        <v>138824.95000000001</v>
      </c>
      <c r="N39" s="44" t="s">
        <v>173</v>
      </c>
      <c r="O39" s="41">
        <f>O42</f>
        <v>1</v>
      </c>
      <c r="P39" s="323" t="s">
        <v>300</v>
      </c>
      <c r="Q39" s="323" t="s">
        <v>19</v>
      </c>
    </row>
    <row r="40" spans="2:19" ht="48.75" customHeight="1" x14ac:dyDescent="0.25">
      <c r="B40" s="355"/>
      <c r="C40" s="323"/>
      <c r="D40" s="323"/>
      <c r="E40" s="323"/>
      <c r="F40" s="323"/>
      <c r="G40" s="323"/>
      <c r="H40" s="323"/>
      <c r="I40" s="356"/>
      <c r="J40" s="326"/>
      <c r="K40" s="326"/>
      <c r="L40" s="356"/>
      <c r="M40" s="356"/>
      <c r="N40" s="44" t="s">
        <v>174</v>
      </c>
      <c r="O40" s="41">
        <f>O43</f>
        <v>1</v>
      </c>
      <c r="P40" s="323"/>
      <c r="Q40" s="323"/>
    </row>
    <row r="41" spans="2:19" ht="22.5" x14ac:dyDescent="0.25">
      <c r="B41" s="42" t="s">
        <v>16</v>
      </c>
      <c r="C41" s="43"/>
      <c r="D41" s="43"/>
      <c r="E41" s="43"/>
      <c r="F41" s="43"/>
      <c r="G41" s="43"/>
      <c r="H41" s="43"/>
      <c r="I41" s="58"/>
      <c r="J41" s="58"/>
      <c r="K41" s="60"/>
      <c r="L41" s="60"/>
      <c r="M41" s="58"/>
      <c r="N41" s="43"/>
      <c r="O41" s="72"/>
      <c r="P41" s="73"/>
      <c r="Q41" s="43"/>
    </row>
    <row r="42" spans="2:19" ht="37.5" customHeight="1" x14ac:dyDescent="0.25">
      <c r="B42" s="324" t="s">
        <v>175</v>
      </c>
      <c r="C42" s="325"/>
      <c r="D42" s="319" t="s">
        <v>22</v>
      </c>
      <c r="E42" s="323" t="s">
        <v>18</v>
      </c>
      <c r="F42" s="325"/>
      <c r="G42" s="319" t="s">
        <v>445</v>
      </c>
      <c r="H42" s="325"/>
      <c r="I42" s="359">
        <f>SUM(J42:M43)</f>
        <v>925499.64999999991</v>
      </c>
      <c r="J42" s="320">
        <v>0</v>
      </c>
      <c r="K42" s="352">
        <v>0</v>
      </c>
      <c r="L42" s="390">
        <v>786674.7</v>
      </c>
      <c r="M42" s="390">
        <v>138824.95000000001</v>
      </c>
      <c r="N42" s="40" t="s">
        <v>173</v>
      </c>
      <c r="O42" s="38">
        <v>1</v>
      </c>
      <c r="P42" s="357" t="s">
        <v>300</v>
      </c>
      <c r="Q42" s="357" t="s">
        <v>19</v>
      </c>
    </row>
    <row r="43" spans="2:19" ht="40.5" customHeight="1" x14ac:dyDescent="0.25">
      <c r="B43" s="324"/>
      <c r="C43" s="325"/>
      <c r="D43" s="319"/>
      <c r="E43" s="323"/>
      <c r="F43" s="325"/>
      <c r="G43" s="319"/>
      <c r="H43" s="325"/>
      <c r="I43" s="359"/>
      <c r="J43" s="320"/>
      <c r="K43" s="354"/>
      <c r="L43" s="391"/>
      <c r="M43" s="391"/>
      <c r="N43" s="40" t="s">
        <v>174</v>
      </c>
      <c r="O43" s="38">
        <v>1</v>
      </c>
      <c r="P43" s="357"/>
      <c r="Q43" s="357"/>
    </row>
    <row r="44" spans="2:19" x14ac:dyDescent="0.25">
      <c r="B44" s="321" t="s">
        <v>12</v>
      </c>
      <c r="C44" s="321"/>
      <c r="D44" s="321"/>
      <c r="E44" s="321"/>
      <c r="F44" s="321"/>
      <c r="G44" s="321"/>
      <c r="H44" s="321"/>
      <c r="I44" s="213">
        <f t="shared" ref="I44:K44" si="1">I39</f>
        <v>925499.64999999991</v>
      </c>
      <c r="J44" s="9">
        <f t="shared" si="1"/>
        <v>0</v>
      </c>
      <c r="K44" s="9">
        <f t="shared" si="1"/>
        <v>0</v>
      </c>
      <c r="L44" s="213">
        <f>L39</f>
        <v>786674.7</v>
      </c>
      <c r="M44" s="213">
        <f>M39</f>
        <v>138824.95000000001</v>
      </c>
      <c r="N44" s="322"/>
      <c r="O44" s="322"/>
      <c r="P44" s="322"/>
      <c r="Q44" s="322"/>
    </row>
    <row r="45" spans="2:19" ht="37.5" customHeight="1" x14ac:dyDescent="0.25">
      <c r="B45" s="187" t="s">
        <v>671</v>
      </c>
      <c r="C45" s="364" t="s">
        <v>670</v>
      </c>
      <c r="D45" s="364"/>
      <c r="E45" s="364"/>
      <c r="F45" s="364"/>
      <c r="G45" s="364"/>
      <c r="H45" s="364"/>
      <c r="I45" s="364"/>
      <c r="J45" s="364"/>
      <c r="K45" s="364"/>
      <c r="L45" s="364"/>
      <c r="M45" s="364"/>
      <c r="N45" s="364"/>
      <c r="O45" s="364"/>
      <c r="P45" s="364"/>
      <c r="Q45" s="364"/>
    </row>
    <row r="46" spans="2:19" x14ac:dyDescent="0.25">
      <c r="B46" s="183"/>
      <c r="C46" s="184"/>
      <c r="D46" s="184"/>
      <c r="E46" s="184"/>
      <c r="F46" s="184"/>
      <c r="G46" s="184"/>
      <c r="H46" s="184"/>
      <c r="I46" s="184"/>
      <c r="J46" s="184"/>
      <c r="K46" s="184"/>
      <c r="L46" s="184"/>
      <c r="M46" s="184"/>
      <c r="N46" s="184"/>
      <c r="O46" s="184"/>
      <c r="P46" s="184"/>
      <c r="Q46" s="184"/>
    </row>
    <row r="47" spans="2:19" x14ac:dyDescent="0.25">
      <c r="L47" s="79"/>
    </row>
    <row r="48" spans="2:19" x14ac:dyDescent="0.25">
      <c r="B48" s="21" t="s">
        <v>147</v>
      </c>
    </row>
    <row r="49" spans="2:19" ht="15" customHeight="1" x14ac:dyDescent="0.25">
      <c r="B49" s="14" t="s">
        <v>39</v>
      </c>
      <c r="C49" s="307" t="s">
        <v>148</v>
      </c>
      <c r="D49" s="307"/>
      <c r="E49" s="307"/>
      <c r="F49" s="387" t="s">
        <v>149</v>
      </c>
      <c r="G49" s="388"/>
      <c r="H49" s="388"/>
      <c r="I49" s="388"/>
      <c r="J49" s="389"/>
      <c r="K49" s="307" t="s">
        <v>150</v>
      </c>
      <c r="L49" s="307"/>
      <c r="M49" s="307"/>
      <c r="N49" s="307"/>
      <c r="O49" s="307"/>
      <c r="P49" s="307"/>
      <c r="Q49" s="307"/>
    </row>
    <row r="50" spans="2:19" s="47" customFormat="1" ht="12" x14ac:dyDescent="0.2">
      <c r="B50" s="56">
        <v>1</v>
      </c>
      <c r="C50" s="274">
        <v>2</v>
      </c>
      <c r="D50" s="274"/>
      <c r="E50" s="274"/>
      <c r="F50" s="375">
        <v>3</v>
      </c>
      <c r="G50" s="376"/>
      <c r="H50" s="376"/>
      <c r="I50" s="376"/>
      <c r="J50" s="377"/>
      <c r="K50" s="274">
        <v>4</v>
      </c>
      <c r="L50" s="274"/>
      <c r="M50" s="274"/>
      <c r="N50" s="274"/>
      <c r="O50" s="274"/>
      <c r="P50" s="274"/>
      <c r="Q50" s="274"/>
      <c r="S50" s="48"/>
    </row>
    <row r="51" spans="2:19" s="18" customFormat="1" x14ac:dyDescent="0.25">
      <c r="B51" s="22"/>
      <c r="C51" s="378" t="s">
        <v>159</v>
      </c>
      <c r="D51" s="379"/>
      <c r="E51" s="380"/>
      <c r="F51" s="381"/>
      <c r="G51" s="382"/>
      <c r="H51" s="382"/>
      <c r="I51" s="382"/>
      <c r="J51" s="383"/>
      <c r="K51" s="363"/>
      <c r="L51" s="363"/>
      <c r="M51" s="363"/>
      <c r="N51" s="363"/>
      <c r="O51" s="363"/>
      <c r="P51" s="363"/>
      <c r="Q51" s="363"/>
      <c r="S51" s="26"/>
    </row>
    <row r="54" spans="2:19" x14ac:dyDescent="0.25">
      <c r="B54" s="21" t="s">
        <v>151</v>
      </c>
    </row>
    <row r="55" spans="2:19" ht="15" customHeight="1" x14ac:dyDescent="0.25">
      <c r="B55" s="14" t="s">
        <v>39</v>
      </c>
      <c r="C55" s="307" t="s">
        <v>152</v>
      </c>
      <c r="D55" s="307"/>
      <c r="E55" s="307"/>
      <c r="F55" s="307" t="s">
        <v>149</v>
      </c>
      <c r="G55" s="307"/>
      <c r="H55" s="307"/>
      <c r="I55" s="307"/>
      <c r="J55" s="307"/>
      <c r="K55" s="307" t="s">
        <v>153</v>
      </c>
      <c r="L55" s="307"/>
      <c r="M55" s="307"/>
      <c r="N55" s="307"/>
      <c r="O55" s="307"/>
      <c r="P55" s="307"/>
      <c r="Q55" s="307"/>
    </row>
    <row r="56" spans="2:19" s="47" customFormat="1" ht="11.25" customHeight="1" x14ac:dyDescent="0.2">
      <c r="B56" s="56">
        <v>1</v>
      </c>
      <c r="C56" s="274">
        <v>2</v>
      </c>
      <c r="D56" s="274"/>
      <c r="E56" s="274"/>
      <c r="F56" s="274">
        <v>3</v>
      </c>
      <c r="G56" s="274"/>
      <c r="H56" s="274"/>
      <c r="I56" s="274"/>
      <c r="J56" s="274"/>
      <c r="K56" s="274">
        <v>4</v>
      </c>
      <c r="L56" s="274"/>
      <c r="M56" s="274"/>
      <c r="N56" s="274"/>
      <c r="O56" s="274"/>
      <c r="P56" s="274"/>
      <c r="Q56" s="274"/>
      <c r="S56" s="48"/>
    </row>
    <row r="57" spans="2:19" s="18" customFormat="1" x14ac:dyDescent="0.25">
      <c r="B57" s="22"/>
      <c r="C57" s="279" t="s">
        <v>159</v>
      </c>
      <c r="D57" s="279"/>
      <c r="E57" s="279"/>
      <c r="F57" s="362"/>
      <c r="G57" s="362"/>
      <c r="H57" s="362"/>
      <c r="I57" s="362"/>
      <c r="J57" s="362"/>
      <c r="K57" s="363"/>
      <c r="L57" s="363"/>
      <c r="M57" s="363"/>
      <c r="N57" s="363"/>
      <c r="O57" s="363"/>
      <c r="P57" s="363"/>
      <c r="Q57" s="363"/>
      <c r="S57" s="26"/>
    </row>
    <row r="60" spans="2:19" x14ac:dyDescent="0.25">
      <c r="B60" s="21" t="s">
        <v>154</v>
      </c>
    </row>
    <row r="61" spans="2:19" ht="39" customHeight="1" x14ac:dyDescent="0.25">
      <c r="B61" s="11" t="s">
        <v>39</v>
      </c>
      <c r="C61" s="271" t="s">
        <v>155</v>
      </c>
      <c r="D61" s="271"/>
      <c r="E61" s="271"/>
      <c r="F61" s="365" t="s">
        <v>156</v>
      </c>
      <c r="G61" s="366"/>
      <c r="H61" s="366"/>
      <c r="I61" s="366"/>
      <c r="J61" s="366"/>
      <c r="K61" s="366"/>
      <c r="L61" s="366"/>
      <c r="M61" s="366"/>
      <c r="N61" s="366"/>
      <c r="O61" s="366"/>
      <c r="P61" s="366"/>
      <c r="Q61" s="367"/>
    </row>
    <row r="62" spans="2:19" s="64" customFormat="1" ht="12" x14ac:dyDescent="0.2">
      <c r="B62" s="63">
        <v>1</v>
      </c>
      <c r="C62" s="360">
        <v>2</v>
      </c>
      <c r="D62" s="360"/>
      <c r="E62" s="360"/>
      <c r="F62" s="368">
        <v>3</v>
      </c>
      <c r="G62" s="369"/>
      <c r="H62" s="369"/>
      <c r="I62" s="369"/>
      <c r="J62" s="369"/>
      <c r="K62" s="369"/>
      <c r="L62" s="369"/>
      <c r="M62" s="369"/>
      <c r="N62" s="369"/>
      <c r="O62" s="369"/>
      <c r="P62" s="369"/>
      <c r="Q62" s="370"/>
      <c r="S62" s="48"/>
    </row>
    <row r="63" spans="2:19" s="18" customFormat="1" ht="107.25" customHeight="1" x14ac:dyDescent="0.25">
      <c r="B63" s="12" t="s">
        <v>69</v>
      </c>
      <c r="C63" s="361" t="s">
        <v>176</v>
      </c>
      <c r="D63" s="361"/>
      <c r="E63" s="361"/>
      <c r="F63" s="384" t="s">
        <v>669</v>
      </c>
      <c r="G63" s="385"/>
      <c r="H63" s="385"/>
      <c r="I63" s="385"/>
      <c r="J63" s="385"/>
      <c r="K63" s="385"/>
      <c r="L63" s="385"/>
      <c r="M63" s="385"/>
      <c r="N63" s="385"/>
      <c r="O63" s="385"/>
      <c r="P63" s="385"/>
      <c r="Q63" s="386"/>
      <c r="S63" s="26"/>
    </row>
    <row r="64" spans="2:19" s="18" customFormat="1" x14ac:dyDescent="0.25">
      <c r="C64" s="65"/>
      <c r="D64" s="65"/>
      <c r="E64" s="65"/>
      <c r="F64" s="65"/>
      <c r="G64" s="65"/>
      <c r="H64" s="65"/>
      <c r="I64" s="59"/>
      <c r="J64" s="59"/>
      <c r="K64" s="59"/>
      <c r="L64" s="59"/>
      <c r="M64" s="59"/>
      <c r="N64" s="59"/>
      <c r="O64" s="59"/>
      <c r="P64" s="59"/>
      <c r="Q64" s="59"/>
      <c r="S64" s="26"/>
    </row>
    <row r="66" spans="2:19" x14ac:dyDescent="0.25">
      <c r="B66" s="21" t="s">
        <v>157</v>
      </c>
    </row>
    <row r="67" spans="2:19" x14ac:dyDescent="0.25">
      <c r="B67" s="14" t="s">
        <v>39</v>
      </c>
      <c r="C67" s="307" t="s">
        <v>158</v>
      </c>
      <c r="D67" s="307"/>
      <c r="E67" s="307"/>
      <c r="F67" s="307"/>
      <c r="G67" s="307"/>
      <c r="H67" s="307"/>
      <c r="I67" s="307"/>
      <c r="J67" s="307"/>
      <c r="K67" s="307"/>
      <c r="L67" s="307"/>
      <c r="M67" s="307"/>
      <c r="N67" s="307"/>
      <c r="O67" s="307"/>
      <c r="P67" s="307"/>
      <c r="Q67" s="307"/>
    </row>
    <row r="68" spans="2:19" s="47" customFormat="1" ht="12" x14ac:dyDescent="0.2">
      <c r="B68" s="63">
        <v>1</v>
      </c>
      <c r="C68" s="274">
        <v>2</v>
      </c>
      <c r="D68" s="274"/>
      <c r="E68" s="274"/>
      <c r="F68" s="274"/>
      <c r="G68" s="274"/>
      <c r="H68" s="274"/>
      <c r="I68" s="274"/>
      <c r="J68" s="274"/>
      <c r="K68" s="274"/>
      <c r="L68" s="274"/>
      <c r="M68" s="274"/>
      <c r="N68" s="274"/>
      <c r="O68" s="274"/>
      <c r="P68" s="274"/>
      <c r="Q68" s="274"/>
      <c r="S68" s="48"/>
    </row>
    <row r="69" spans="2:19" s="18" customFormat="1" x14ac:dyDescent="0.25">
      <c r="B69" s="22"/>
      <c r="C69" s="279" t="s">
        <v>159</v>
      </c>
      <c r="D69" s="279"/>
      <c r="E69" s="279"/>
      <c r="F69" s="279"/>
      <c r="G69" s="279"/>
      <c r="H69" s="279"/>
      <c r="I69" s="279"/>
      <c r="J69" s="279"/>
      <c r="K69" s="279"/>
      <c r="L69" s="279"/>
      <c r="M69" s="279"/>
      <c r="N69" s="279"/>
      <c r="O69" s="279"/>
      <c r="P69" s="279"/>
      <c r="Q69" s="279"/>
      <c r="S69" s="26"/>
    </row>
  </sheetData>
  <mergeCells count="124">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19:M19"/>
    <mergeCell ref="N19:Q19"/>
    <mergeCell ref="B20:M20"/>
    <mergeCell ref="N20:Q20"/>
    <mergeCell ref="B21:M21"/>
    <mergeCell ref="N21:Q21"/>
    <mergeCell ref="B27:M27"/>
    <mergeCell ref="N27:Q27"/>
    <mergeCell ref="B28:M28"/>
    <mergeCell ref="N28:Q28"/>
    <mergeCell ref="B29:M29"/>
    <mergeCell ref="N29:Q29"/>
    <mergeCell ref="B24:M24"/>
    <mergeCell ref="N24:Q24"/>
    <mergeCell ref="B25:M25"/>
    <mergeCell ref="N25:Q25"/>
    <mergeCell ref="B26:M26"/>
    <mergeCell ref="N26:Q26"/>
    <mergeCell ref="B30:M30"/>
    <mergeCell ref="N30:Q30"/>
    <mergeCell ref="B31:M31"/>
    <mergeCell ref="N31:Q31"/>
    <mergeCell ref="B35:B37"/>
    <mergeCell ref="C35:C37"/>
    <mergeCell ref="D35:D37"/>
    <mergeCell ref="E35:E37"/>
    <mergeCell ref="F35:F37"/>
    <mergeCell ref="G35:G37"/>
    <mergeCell ref="D39:D40"/>
    <mergeCell ref="E39:E40"/>
    <mergeCell ref="F39:F40"/>
    <mergeCell ref="G39:G40"/>
    <mergeCell ref="H35:H37"/>
    <mergeCell ref="I35:M35"/>
    <mergeCell ref="N35:O35"/>
    <mergeCell ref="P35:P37"/>
    <mergeCell ref="Q35:Q37"/>
    <mergeCell ref="I36:I37"/>
    <mergeCell ref="J36:L36"/>
    <mergeCell ref="M36:M37"/>
    <mergeCell ref="N36:N37"/>
    <mergeCell ref="O36:O37"/>
    <mergeCell ref="J42:J43"/>
    <mergeCell ref="K42:K43"/>
    <mergeCell ref="L42:L43"/>
    <mergeCell ref="M42:M43"/>
    <mergeCell ref="P42:P43"/>
    <mergeCell ref="Q42:Q43"/>
    <mergeCell ref="P39:P40"/>
    <mergeCell ref="Q39:Q40"/>
    <mergeCell ref="B42:B43"/>
    <mergeCell ref="C42:C43"/>
    <mergeCell ref="D42:D43"/>
    <mergeCell ref="E42:E43"/>
    <mergeCell ref="F42:F43"/>
    <mergeCell ref="G42:G43"/>
    <mergeCell ref="H42:H43"/>
    <mergeCell ref="I42:I43"/>
    <mergeCell ref="H39:H40"/>
    <mergeCell ref="I39:I40"/>
    <mergeCell ref="J39:J40"/>
    <mergeCell ref="K39:K40"/>
    <mergeCell ref="L39:L40"/>
    <mergeCell ref="M39:M40"/>
    <mergeCell ref="B39:B40"/>
    <mergeCell ref="C39:C40"/>
    <mergeCell ref="B44:H44"/>
    <mergeCell ref="N44:Q44"/>
    <mergeCell ref="C45:Q45"/>
    <mergeCell ref="C49:E49"/>
    <mergeCell ref="F49:J49"/>
    <mergeCell ref="K49:Q49"/>
    <mergeCell ref="C55:E55"/>
    <mergeCell ref="F55:J55"/>
    <mergeCell ref="K55:Q55"/>
    <mergeCell ref="C56:E56"/>
    <mergeCell ref="F56:J56"/>
    <mergeCell ref="K56:Q56"/>
    <mergeCell ref="C50:E50"/>
    <mergeCell ref="F50:J50"/>
    <mergeCell ref="K50:Q50"/>
    <mergeCell ref="C51:E51"/>
    <mergeCell ref="F51:J51"/>
    <mergeCell ref="K51:Q51"/>
    <mergeCell ref="C63:E63"/>
    <mergeCell ref="F63:Q63"/>
    <mergeCell ref="C67:Q67"/>
    <mergeCell ref="C68:Q68"/>
    <mergeCell ref="C69:Q69"/>
    <mergeCell ref="C57:E57"/>
    <mergeCell ref="F57:J57"/>
    <mergeCell ref="K57:Q57"/>
    <mergeCell ref="C61:E61"/>
    <mergeCell ref="F61:Q61"/>
    <mergeCell ref="C62:E62"/>
    <mergeCell ref="F62:Q62"/>
  </mergeCells>
  <pageMargins left="0.70866141732283472" right="0.70866141732283472" top="0.74803149606299213" bottom="0.74803149606299213" header="0.31496062992125984" footer="0.31496062992125984"/>
  <pageSetup paperSize="9" scale="58" firstPageNumber="2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EBF9A-7BFF-4DFF-9FF4-A1869E215D4A}">
  <sheetPr>
    <pageSetUpPr fitToPage="1"/>
  </sheetPr>
  <dimension ref="B2:S88"/>
  <sheetViews>
    <sheetView topLeftCell="A35" zoomScaleNormal="100" workbookViewId="0">
      <selection activeCell="F80" sqref="F80:Q80"/>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10.28515625" style="1" customWidth="1"/>
    <col min="8" max="8" width="10.5703125" style="1" customWidth="1"/>
    <col min="9" max="9" width="11.28515625" style="8" customWidth="1"/>
    <col min="10" max="10" width="9.140625" style="8"/>
    <col min="11" max="11" width="11.5703125" style="8" customWidth="1"/>
    <col min="12" max="12" width="10.42578125" style="8" customWidth="1"/>
    <col min="13" max="13" width="9.5703125" style="8" customWidth="1"/>
    <col min="14" max="14" width="46.85546875" style="1" customWidth="1"/>
    <col min="15" max="15" width="10.5703125" style="5" customWidth="1"/>
    <col min="16" max="16" width="13.5703125" style="1" customWidth="1"/>
    <col min="17" max="17" width="15.42578125" style="1" customWidth="1"/>
    <col min="18" max="18" width="23.5703125" customWidth="1"/>
    <col min="19" max="19" width="10.85546875" style="25" bestFit="1" customWidth="1"/>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253</v>
      </c>
      <c r="C5" s="270"/>
      <c r="D5" s="270"/>
      <c r="E5" s="270"/>
      <c r="F5" s="270"/>
      <c r="G5" s="270"/>
      <c r="H5" s="270"/>
      <c r="I5" s="270"/>
      <c r="J5" s="270"/>
      <c r="K5" s="270"/>
      <c r="L5" s="270"/>
      <c r="M5" s="270"/>
      <c r="N5" s="270"/>
      <c r="O5" s="270"/>
      <c r="P5" s="270"/>
      <c r="Q5" s="270"/>
    </row>
    <row r="6" spans="2:19" x14ac:dyDescent="0.25">
      <c r="B6" s="270" t="s">
        <v>254</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296" t="s">
        <v>255</v>
      </c>
      <c r="D12" s="297"/>
      <c r="E12" s="341" t="s">
        <v>666</v>
      </c>
      <c r="F12" s="341"/>
      <c r="G12" s="341"/>
      <c r="H12" s="341"/>
      <c r="I12" s="341"/>
      <c r="J12" s="341"/>
      <c r="K12" s="340">
        <v>0</v>
      </c>
      <c r="L12" s="340"/>
      <c r="M12" s="340"/>
      <c r="N12" s="12">
        <v>0</v>
      </c>
      <c r="O12" s="301">
        <v>80</v>
      </c>
      <c r="P12" s="302"/>
      <c r="Q12" s="303"/>
    </row>
    <row r="13" spans="2:19" ht="29.25" customHeight="1" x14ac:dyDescent="0.25">
      <c r="B13" s="62" t="s">
        <v>45</v>
      </c>
      <c r="C13" s="296" t="s">
        <v>257</v>
      </c>
      <c r="D13" s="297"/>
      <c r="E13" s="313" t="s">
        <v>256</v>
      </c>
      <c r="F13" s="314"/>
      <c r="G13" s="314"/>
      <c r="H13" s="314"/>
      <c r="I13" s="314"/>
      <c r="J13" s="315"/>
      <c r="K13" s="298">
        <v>0</v>
      </c>
      <c r="L13" s="299"/>
      <c r="M13" s="300"/>
      <c r="N13" s="12">
        <v>0</v>
      </c>
      <c r="O13" s="301">
        <v>80</v>
      </c>
      <c r="P13" s="302"/>
      <c r="Q13" s="303"/>
    </row>
    <row r="16" spans="2:19" x14ac:dyDescent="0.25">
      <c r="B16" s="13" t="s">
        <v>38</v>
      </c>
    </row>
    <row r="17" spans="2:19" x14ac:dyDescent="0.25">
      <c r="B17" s="307" t="s">
        <v>56</v>
      </c>
      <c r="C17" s="307"/>
      <c r="D17" s="307"/>
      <c r="E17" s="307"/>
      <c r="F17" s="307"/>
      <c r="G17" s="307"/>
      <c r="H17" s="307"/>
      <c r="I17" s="307"/>
      <c r="J17" s="307"/>
      <c r="K17" s="307"/>
      <c r="L17" s="307"/>
      <c r="M17" s="307"/>
      <c r="N17" s="307" t="s">
        <v>27</v>
      </c>
      <c r="O17" s="307"/>
      <c r="P17" s="307"/>
      <c r="Q17" s="307"/>
    </row>
    <row r="18" spans="2:19" s="47" customFormat="1" ht="12" x14ac:dyDescent="0.2">
      <c r="B18" s="274">
        <v>1</v>
      </c>
      <c r="C18" s="274"/>
      <c r="D18" s="274"/>
      <c r="E18" s="274"/>
      <c r="F18" s="274"/>
      <c r="G18" s="274"/>
      <c r="H18" s="274"/>
      <c r="I18" s="274"/>
      <c r="J18" s="274"/>
      <c r="K18" s="274"/>
      <c r="L18" s="274"/>
      <c r="M18" s="274"/>
      <c r="N18" s="274">
        <v>2</v>
      </c>
      <c r="O18" s="274"/>
      <c r="P18" s="274"/>
      <c r="Q18" s="274"/>
      <c r="S18" s="48"/>
    </row>
    <row r="19" spans="2:19" x14ac:dyDescent="0.25">
      <c r="B19" s="275" t="s">
        <v>28</v>
      </c>
      <c r="C19" s="275"/>
      <c r="D19" s="275"/>
      <c r="E19" s="275"/>
      <c r="F19" s="275"/>
      <c r="G19" s="275"/>
      <c r="H19" s="275"/>
      <c r="I19" s="275"/>
      <c r="J19" s="275"/>
      <c r="K19" s="275"/>
      <c r="L19" s="275"/>
      <c r="M19" s="275"/>
      <c r="N19" s="290">
        <f>N20+N22+N25</f>
        <v>1156031.68</v>
      </c>
      <c r="O19" s="290"/>
      <c r="P19" s="290"/>
      <c r="Q19" s="290"/>
    </row>
    <row r="20" spans="2:19" x14ac:dyDescent="0.25">
      <c r="B20" s="275" t="s">
        <v>29</v>
      </c>
      <c r="C20" s="275"/>
      <c r="D20" s="275"/>
      <c r="E20" s="275"/>
      <c r="F20" s="275"/>
      <c r="G20" s="275"/>
      <c r="H20" s="275"/>
      <c r="I20" s="275"/>
      <c r="J20" s="275"/>
      <c r="K20" s="275"/>
      <c r="L20" s="275"/>
      <c r="M20" s="275"/>
      <c r="N20" s="290">
        <v>0</v>
      </c>
      <c r="O20" s="290"/>
      <c r="P20" s="290"/>
      <c r="Q20" s="290"/>
    </row>
    <row r="21" spans="2:19" x14ac:dyDescent="0.25">
      <c r="B21" s="308" t="s">
        <v>18</v>
      </c>
      <c r="C21" s="309"/>
      <c r="D21" s="309"/>
      <c r="E21" s="309"/>
      <c r="F21" s="309"/>
      <c r="G21" s="309"/>
      <c r="H21" s="309"/>
      <c r="I21" s="309"/>
      <c r="J21" s="309"/>
      <c r="K21" s="309"/>
      <c r="L21" s="309"/>
      <c r="M21" s="310"/>
      <c r="N21" s="283">
        <v>0</v>
      </c>
      <c r="O21" s="283"/>
      <c r="P21" s="283"/>
      <c r="Q21" s="283"/>
    </row>
    <row r="22" spans="2:19" x14ac:dyDescent="0.25">
      <c r="B22" s="275" t="s">
        <v>30</v>
      </c>
      <c r="C22" s="275"/>
      <c r="D22" s="275"/>
      <c r="E22" s="275"/>
      <c r="F22" s="275"/>
      <c r="G22" s="275"/>
      <c r="H22" s="275"/>
      <c r="I22" s="275"/>
      <c r="J22" s="275"/>
      <c r="K22" s="275"/>
      <c r="L22" s="275"/>
      <c r="M22" s="275"/>
      <c r="N22" s="290">
        <f>N23+N24</f>
        <v>0</v>
      </c>
      <c r="O22" s="290"/>
      <c r="P22" s="290"/>
      <c r="Q22" s="290"/>
    </row>
    <row r="23" spans="2:19" x14ac:dyDescent="0.25">
      <c r="B23" s="287" t="s">
        <v>53</v>
      </c>
      <c r="C23" s="287"/>
      <c r="D23" s="287"/>
      <c r="E23" s="287"/>
      <c r="F23" s="287"/>
      <c r="G23" s="287"/>
      <c r="H23" s="287"/>
      <c r="I23" s="287"/>
      <c r="J23" s="287"/>
      <c r="K23" s="287"/>
      <c r="L23" s="287"/>
      <c r="M23" s="287"/>
      <c r="N23" s="283">
        <f>K62</f>
        <v>0</v>
      </c>
      <c r="O23" s="283"/>
      <c r="P23" s="283"/>
      <c r="Q23" s="283"/>
      <c r="R23" s="69"/>
    </row>
    <row r="24" spans="2:19" x14ac:dyDescent="0.25">
      <c r="B24" s="280" t="s">
        <v>166</v>
      </c>
      <c r="C24" s="281"/>
      <c r="D24" s="281"/>
      <c r="E24" s="281"/>
      <c r="F24" s="281"/>
      <c r="G24" s="281"/>
      <c r="H24" s="281"/>
      <c r="I24" s="281"/>
      <c r="J24" s="281"/>
      <c r="K24" s="281"/>
      <c r="L24" s="281"/>
      <c r="M24" s="282"/>
      <c r="N24" s="283">
        <v>0</v>
      </c>
      <c r="O24" s="283"/>
      <c r="P24" s="283"/>
      <c r="Q24" s="283"/>
      <c r="R24" s="69"/>
    </row>
    <row r="25" spans="2:19" x14ac:dyDescent="0.25">
      <c r="B25" s="275" t="s">
        <v>31</v>
      </c>
      <c r="C25" s="275"/>
      <c r="D25" s="275"/>
      <c r="E25" s="275"/>
      <c r="F25" s="275"/>
      <c r="G25" s="275"/>
      <c r="H25" s="275"/>
      <c r="I25" s="275"/>
      <c r="J25" s="275"/>
      <c r="K25" s="275"/>
      <c r="L25" s="275"/>
      <c r="M25" s="275"/>
      <c r="N25" s="290">
        <f>N26</f>
        <v>1156031.68</v>
      </c>
      <c r="O25" s="290"/>
      <c r="P25" s="290"/>
      <c r="Q25" s="290"/>
    </row>
    <row r="26" spans="2:19" x14ac:dyDescent="0.25">
      <c r="B26" s="287" t="s">
        <v>54</v>
      </c>
      <c r="C26" s="287"/>
      <c r="D26" s="287"/>
      <c r="E26" s="287"/>
      <c r="F26" s="287"/>
      <c r="G26" s="287"/>
      <c r="H26" s="287"/>
      <c r="I26" s="287"/>
      <c r="J26" s="287"/>
      <c r="K26" s="287"/>
      <c r="L26" s="287"/>
      <c r="M26" s="287"/>
      <c r="N26" s="283">
        <f>L62</f>
        <v>1156031.68</v>
      </c>
      <c r="O26" s="283"/>
      <c r="P26" s="283"/>
      <c r="Q26" s="283"/>
    </row>
    <row r="27" spans="2:19" x14ac:dyDescent="0.25">
      <c r="B27" s="275" t="s">
        <v>32</v>
      </c>
      <c r="C27" s="275"/>
      <c r="D27" s="275"/>
      <c r="E27" s="275"/>
      <c r="F27" s="275"/>
      <c r="G27" s="275"/>
      <c r="H27" s="275"/>
      <c r="I27" s="275"/>
      <c r="J27" s="275"/>
      <c r="K27" s="275"/>
      <c r="L27" s="275"/>
      <c r="M27" s="275"/>
      <c r="N27" s="290">
        <v>0</v>
      </c>
      <c r="O27" s="290"/>
      <c r="P27" s="290"/>
      <c r="Q27" s="290"/>
    </row>
    <row r="28" spans="2:19" x14ac:dyDescent="0.25">
      <c r="B28" s="342" t="s">
        <v>18</v>
      </c>
      <c r="C28" s="342"/>
      <c r="D28" s="342"/>
      <c r="E28" s="342"/>
      <c r="F28" s="342"/>
      <c r="G28" s="342"/>
      <c r="H28" s="342"/>
      <c r="I28" s="342"/>
      <c r="J28" s="342"/>
      <c r="K28" s="342"/>
      <c r="L28" s="342"/>
      <c r="M28" s="342"/>
      <c r="N28" s="283">
        <v>0</v>
      </c>
      <c r="O28" s="283"/>
      <c r="P28" s="283"/>
      <c r="Q28" s="283"/>
    </row>
    <row r="29" spans="2:19" x14ac:dyDescent="0.25">
      <c r="B29" s="284" t="s">
        <v>33</v>
      </c>
      <c r="C29" s="285"/>
      <c r="D29" s="285"/>
      <c r="E29" s="285"/>
      <c r="F29" s="285"/>
      <c r="G29" s="285"/>
      <c r="H29" s="285"/>
      <c r="I29" s="285"/>
      <c r="J29" s="285"/>
      <c r="K29" s="285"/>
      <c r="L29" s="285"/>
      <c r="M29" s="286"/>
      <c r="N29" s="290">
        <f>N30+N31+N32</f>
        <v>204005.61000000002</v>
      </c>
      <c r="O29" s="290"/>
      <c r="P29" s="290"/>
      <c r="Q29" s="290"/>
    </row>
    <row r="30" spans="2:19" x14ac:dyDescent="0.25">
      <c r="B30" s="287" t="s">
        <v>34</v>
      </c>
      <c r="C30" s="287"/>
      <c r="D30" s="287"/>
      <c r="E30" s="287"/>
      <c r="F30" s="287"/>
      <c r="G30" s="287"/>
      <c r="H30" s="287"/>
      <c r="I30" s="287"/>
      <c r="J30" s="287"/>
      <c r="K30" s="287"/>
      <c r="L30" s="287"/>
      <c r="M30" s="287"/>
      <c r="N30" s="283">
        <f>M62</f>
        <v>204005.61000000002</v>
      </c>
      <c r="O30" s="283"/>
      <c r="P30" s="283"/>
      <c r="Q30" s="283"/>
    </row>
    <row r="31" spans="2:19" x14ac:dyDescent="0.25">
      <c r="B31" s="287" t="s">
        <v>35</v>
      </c>
      <c r="C31" s="287"/>
      <c r="D31" s="287"/>
      <c r="E31" s="287"/>
      <c r="F31" s="287"/>
      <c r="G31" s="287"/>
      <c r="H31" s="287"/>
      <c r="I31" s="287"/>
      <c r="J31" s="287"/>
      <c r="K31" s="287"/>
      <c r="L31" s="287"/>
      <c r="M31" s="287"/>
      <c r="N31" s="283">
        <v>0</v>
      </c>
      <c r="O31" s="283"/>
      <c r="P31" s="283"/>
      <c r="Q31" s="283"/>
    </row>
    <row r="32" spans="2:19" x14ac:dyDescent="0.25">
      <c r="B32" s="287" t="s">
        <v>36</v>
      </c>
      <c r="C32" s="287"/>
      <c r="D32" s="287"/>
      <c r="E32" s="287"/>
      <c r="F32" s="287"/>
      <c r="G32" s="287"/>
      <c r="H32" s="287"/>
      <c r="I32" s="287"/>
      <c r="J32" s="287"/>
      <c r="K32" s="287"/>
      <c r="L32" s="287"/>
      <c r="M32" s="287"/>
      <c r="N32" s="283">
        <v>0</v>
      </c>
      <c r="O32" s="283"/>
      <c r="P32" s="283"/>
      <c r="Q32" s="283"/>
    </row>
    <row r="33" spans="2:19" x14ac:dyDescent="0.25">
      <c r="B33" s="275" t="s">
        <v>37</v>
      </c>
      <c r="C33" s="275"/>
      <c r="D33" s="275"/>
      <c r="E33" s="275"/>
      <c r="F33" s="275"/>
      <c r="G33" s="275"/>
      <c r="H33" s="275"/>
      <c r="I33" s="275"/>
      <c r="J33" s="275"/>
      <c r="K33" s="275"/>
      <c r="L33" s="275"/>
      <c r="M33" s="275"/>
      <c r="N33" s="290">
        <f>N19+N29</f>
        <v>1360037.29</v>
      </c>
      <c r="O33" s="290"/>
      <c r="P33" s="290"/>
      <c r="Q33" s="290"/>
    </row>
    <row r="36" spans="2:19" x14ac:dyDescent="0.25">
      <c r="B36" s="13" t="s">
        <v>25</v>
      </c>
    </row>
    <row r="37" spans="2:19" x14ac:dyDescent="0.25">
      <c r="B37" s="338" t="s">
        <v>57</v>
      </c>
      <c r="C37" s="338" t="s">
        <v>58</v>
      </c>
      <c r="D37" s="338" t="s">
        <v>0</v>
      </c>
      <c r="E37" s="338" t="s">
        <v>1</v>
      </c>
      <c r="F37" s="338" t="s">
        <v>59</v>
      </c>
      <c r="G37" s="338" t="s">
        <v>277</v>
      </c>
      <c r="H37" s="392" t="s">
        <v>2</v>
      </c>
      <c r="I37" s="337" t="s">
        <v>3</v>
      </c>
      <c r="J37" s="337"/>
      <c r="K37" s="337"/>
      <c r="L37" s="337"/>
      <c r="M37" s="337"/>
      <c r="N37" s="338" t="s">
        <v>60</v>
      </c>
      <c r="O37" s="338"/>
      <c r="P37" s="338" t="s">
        <v>4</v>
      </c>
      <c r="Q37" s="338" t="s">
        <v>5</v>
      </c>
    </row>
    <row r="38" spans="2:19" ht="15" customHeight="1" x14ac:dyDescent="0.25">
      <c r="B38" s="338"/>
      <c r="C38" s="338"/>
      <c r="D38" s="338"/>
      <c r="E38" s="338"/>
      <c r="F38" s="338"/>
      <c r="G38" s="338"/>
      <c r="H38" s="392"/>
      <c r="I38" s="337" t="s">
        <v>6</v>
      </c>
      <c r="J38" s="337" t="s">
        <v>7</v>
      </c>
      <c r="K38" s="337"/>
      <c r="L38" s="337"/>
      <c r="M38" s="337" t="s">
        <v>8</v>
      </c>
      <c r="N38" s="338" t="s">
        <v>294</v>
      </c>
      <c r="O38" s="338" t="s">
        <v>241</v>
      </c>
      <c r="P38" s="338"/>
      <c r="Q38" s="338"/>
    </row>
    <row r="39" spans="2:19" ht="73.5" x14ac:dyDescent="0.25">
      <c r="B39" s="338"/>
      <c r="C39" s="338"/>
      <c r="D39" s="338"/>
      <c r="E39" s="338"/>
      <c r="F39" s="338"/>
      <c r="G39" s="338"/>
      <c r="H39" s="392"/>
      <c r="I39" s="337"/>
      <c r="J39" s="10" t="s">
        <v>9</v>
      </c>
      <c r="K39" s="10" t="s">
        <v>10</v>
      </c>
      <c r="L39" s="10" t="s">
        <v>11</v>
      </c>
      <c r="M39" s="337"/>
      <c r="N39" s="338"/>
      <c r="O39" s="338"/>
      <c r="P39" s="338"/>
      <c r="Q39" s="338"/>
    </row>
    <row r="40" spans="2:19" s="47" customFormat="1" ht="12" x14ac:dyDescent="0.2">
      <c r="B40" s="70">
        <v>1</v>
      </c>
      <c r="C40" s="70">
        <v>2</v>
      </c>
      <c r="D40" s="70">
        <v>3</v>
      </c>
      <c r="E40" s="70">
        <v>4</v>
      </c>
      <c r="F40" s="70">
        <v>5</v>
      </c>
      <c r="G40" s="70">
        <v>6</v>
      </c>
      <c r="H40" s="70">
        <v>7</v>
      </c>
      <c r="I40" s="71">
        <v>8</v>
      </c>
      <c r="J40" s="57">
        <v>9</v>
      </c>
      <c r="K40" s="57">
        <v>10</v>
      </c>
      <c r="L40" s="57">
        <v>11</v>
      </c>
      <c r="M40" s="57">
        <v>12</v>
      </c>
      <c r="N40" s="70">
        <v>13</v>
      </c>
      <c r="O40" s="70">
        <v>14</v>
      </c>
      <c r="P40" s="70">
        <v>15</v>
      </c>
      <c r="Q40" s="70">
        <v>16</v>
      </c>
      <c r="S40" s="48"/>
    </row>
    <row r="41" spans="2:19" ht="21" customHeight="1" x14ac:dyDescent="0.25">
      <c r="B41" s="355" t="s">
        <v>258</v>
      </c>
      <c r="C41" s="323" t="s">
        <v>13</v>
      </c>
      <c r="D41" s="323" t="s">
        <v>259</v>
      </c>
      <c r="E41" s="323" t="s">
        <v>259</v>
      </c>
      <c r="F41" s="323" t="s">
        <v>14</v>
      </c>
      <c r="G41" s="323" t="s">
        <v>276</v>
      </c>
      <c r="H41" s="323" t="s">
        <v>15</v>
      </c>
      <c r="I41" s="326">
        <f>SUM(I46:I61)</f>
        <v>1360037.29</v>
      </c>
      <c r="J41" s="326">
        <f>SUM(J46:J61)</f>
        <v>0</v>
      </c>
      <c r="K41" s="326">
        <f>SUM(K46:K61)</f>
        <v>0</v>
      </c>
      <c r="L41" s="326">
        <f>SUM(L46:L61)</f>
        <v>1156031.68</v>
      </c>
      <c r="M41" s="326">
        <f>SUM(M46:M61)</f>
        <v>204005.61000000002</v>
      </c>
      <c r="N41" s="44" t="s">
        <v>664</v>
      </c>
      <c r="O41" s="41">
        <v>80</v>
      </c>
      <c r="P41" s="323" t="s">
        <v>263</v>
      </c>
      <c r="Q41" s="323" t="s">
        <v>272</v>
      </c>
      <c r="R41" s="179"/>
    </row>
    <row r="42" spans="2:19" ht="22.9" customHeight="1" x14ac:dyDescent="0.25">
      <c r="B42" s="355"/>
      <c r="C42" s="323"/>
      <c r="D42" s="323"/>
      <c r="E42" s="323"/>
      <c r="F42" s="323"/>
      <c r="G42" s="323"/>
      <c r="H42" s="323"/>
      <c r="I42" s="326"/>
      <c r="J42" s="326"/>
      <c r="K42" s="326"/>
      <c r="L42" s="326"/>
      <c r="M42" s="326"/>
      <c r="N42" s="44" t="s">
        <v>649</v>
      </c>
      <c r="O42" s="41">
        <f>O47+O51+O55+O59</f>
        <v>3489</v>
      </c>
      <c r="P42" s="323"/>
      <c r="Q42" s="323"/>
      <c r="R42" s="179"/>
    </row>
    <row r="43" spans="2:19" ht="21" x14ac:dyDescent="0.25">
      <c r="B43" s="355"/>
      <c r="C43" s="323"/>
      <c r="D43" s="323"/>
      <c r="E43" s="323"/>
      <c r="F43" s="323"/>
      <c r="G43" s="323"/>
      <c r="H43" s="323"/>
      <c r="I43" s="326"/>
      <c r="J43" s="326"/>
      <c r="K43" s="326"/>
      <c r="L43" s="326"/>
      <c r="M43" s="326"/>
      <c r="N43" s="44" t="s">
        <v>260</v>
      </c>
      <c r="O43" s="41">
        <v>80</v>
      </c>
      <c r="P43" s="323"/>
      <c r="Q43" s="323"/>
      <c r="R43" s="179"/>
    </row>
    <row r="44" spans="2:19" ht="31.5" x14ac:dyDescent="0.25">
      <c r="B44" s="355"/>
      <c r="C44" s="323"/>
      <c r="D44" s="323"/>
      <c r="E44" s="323"/>
      <c r="F44" s="323"/>
      <c r="G44" s="323"/>
      <c r="H44" s="323"/>
      <c r="I44" s="326"/>
      <c r="J44" s="326"/>
      <c r="K44" s="326"/>
      <c r="L44" s="326"/>
      <c r="M44" s="326"/>
      <c r="N44" s="44" t="s">
        <v>650</v>
      </c>
      <c r="O44" s="41">
        <f>O49+O53+O57+O61</f>
        <v>4</v>
      </c>
      <c r="P44" s="323"/>
      <c r="Q44" s="323"/>
      <c r="R44" s="179"/>
    </row>
    <row r="45" spans="2:19" ht="22.5" x14ac:dyDescent="0.25">
      <c r="B45" s="42" t="s">
        <v>16</v>
      </c>
      <c r="C45" s="43"/>
      <c r="D45" s="43"/>
      <c r="E45" s="43"/>
      <c r="F45" s="43"/>
      <c r="G45" s="43"/>
      <c r="H45" s="43"/>
      <c r="I45" s="58"/>
      <c r="J45" s="58"/>
      <c r="K45" s="60"/>
      <c r="L45" s="60"/>
      <c r="M45" s="58"/>
      <c r="N45" s="43"/>
      <c r="O45" s="72"/>
      <c r="P45" s="73"/>
      <c r="Q45" s="43"/>
      <c r="R45" s="179"/>
    </row>
    <row r="46" spans="2:19" ht="22.5" x14ac:dyDescent="0.25">
      <c r="B46" s="324" t="s">
        <v>261</v>
      </c>
      <c r="C46" s="325"/>
      <c r="D46" s="319" t="s">
        <v>267</v>
      </c>
      <c r="E46" s="323" t="s">
        <v>18</v>
      </c>
      <c r="F46" s="325"/>
      <c r="G46" s="319" t="s">
        <v>276</v>
      </c>
      <c r="H46" s="325"/>
      <c r="I46" s="320">
        <f>SUM(J46:M49)</f>
        <v>350000</v>
      </c>
      <c r="J46" s="320">
        <v>0</v>
      </c>
      <c r="K46" s="320">
        <v>0</v>
      </c>
      <c r="L46" s="320">
        <v>297500</v>
      </c>
      <c r="M46" s="352">
        <v>52500</v>
      </c>
      <c r="N46" s="80" t="s">
        <v>664</v>
      </c>
      <c r="O46" s="38">
        <v>80</v>
      </c>
      <c r="P46" s="319" t="s">
        <v>307</v>
      </c>
      <c r="Q46" s="319" t="s">
        <v>297</v>
      </c>
      <c r="R46" s="179"/>
    </row>
    <row r="47" spans="2:19" ht="22.5" x14ac:dyDescent="0.25">
      <c r="B47" s="324"/>
      <c r="C47" s="325"/>
      <c r="D47" s="319"/>
      <c r="E47" s="323"/>
      <c r="F47" s="325"/>
      <c r="G47" s="319"/>
      <c r="H47" s="325"/>
      <c r="I47" s="320"/>
      <c r="J47" s="320"/>
      <c r="K47" s="320"/>
      <c r="L47" s="320"/>
      <c r="M47" s="353"/>
      <c r="N47" s="80" t="s">
        <v>649</v>
      </c>
      <c r="O47" s="85">
        <v>770</v>
      </c>
      <c r="P47" s="319"/>
      <c r="Q47" s="319"/>
      <c r="R47" s="179"/>
    </row>
    <row r="48" spans="2:19" ht="22.5" x14ac:dyDescent="0.25">
      <c r="B48" s="324"/>
      <c r="C48" s="325"/>
      <c r="D48" s="319"/>
      <c r="E48" s="323"/>
      <c r="F48" s="325"/>
      <c r="G48" s="319"/>
      <c r="H48" s="325"/>
      <c r="I48" s="320"/>
      <c r="J48" s="320"/>
      <c r="K48" s="320"/>
      <c r="L48" s="320"/>
      <c r="M48" s="353"/>
      <c r="N48" s="80" t="s">
        <v>260</v>
      </c>
      <c r="O48" s="38">
        <v>80</v>
      </c>
      <c r="P48" s="319"/>
      <c r="Q48" s="319"/>
      <c r="R48" s="179"/>
    </row>
    <row r="49" spans="2:18" ht="33.75" x14ac:dyDescent="0.25">
      <c r="B49" s="324"/>
      <c r="C49" s="325"/>
      <c r="D49" s="319"/>
      <c r="E49" s="323"/>
      <c r="F49" s="325"/>
      <c r="G49" s="319"/>
      <c r="H49" s="325"/>
      <c r="I49" s="320"/>
      <c r="J49" s="320"/>
      <c r="K49" s="320"/>
      <c r="L49" s="320"/>
      <c r="M49" s="354"/>
      <c r="N49" s="80" t="s">
        <v>650</v>
      </c>
      <c r="O49" s="38">
        <v>1</v>
      </c>
      <c r="P49" s="319"/>
      <c r="Q49" s="319"/>
      <c r="R49" s="179"/>
    </row>
    <row r="50" spans="2:18" ht="22.5" x14ac:dyDescent="0.25">
      <c r="B50" s="324" t="s">
        <v>262</v>
      </c>
      <c r="C50" s="325"/>
      <c r="D50" s="319" t="s">
        <v>268</v>
      </c>
      <c r="E50" s="323" t="s">
        <v>18</v>
      </c>
      <c r="F50" s="325"/>
      <c r="G50" s="319" t="s">
        <v>276</v>
      </c>
      <c r="H50" s="325"/>
      <c r="I50" s="320">
        <f>SUM(J50:M53)</f>
        <v>455474.02999999997</v>
      </c>
      <c r="J50" s="320">
        <v>0</v>
      </c>
      <c r="K50" s="320">
        <v>0</v>
      </c>
      <c r="L50" s="320">
        <v>387152.92</v>
      </c>
      <c r="M50" s="320">
        <v>68321.11</v>
      </c>
      <c r="N50" s="80" t="s">
        <v>664</v>
      </c>
      <c r="O50" s="38">
        <v>80</v>
      </c>
      <c r="P50" s="319" t="s">
        <v>307</v>
      </c>
      <c r="Q50" s="319" t="s">
        <v>272</v>
      </c>
      <c r="R50" s="179"/>
    </row>
    <row r="51" spans="2:18" ht="22.5" x14ac:dyDescent="0.25">
      <c r="B51" s="324"/>
      <c r="C51" s="325"/>
      <c r="D51" s="319"/>
      <c r="E51" s="323"/>
      <c r="F51" s="325"/>
      <c r="G51" s="319"/>
      <c r="H51" s="325"/>
      <c r="I51" s="320"/>
      <c r="J51" s="320"/>
      <c r="K51" s="320"/>
      <c r="L51" s="320"/>
      <c r="M51" s="320"/>
      <c r="N51" s="80" t="s">
        <v>649</v>
      </c>
      <c r="O51" s="85">
        <v>715</v>
      </c>
      <c r="P51" s="319"/>
      <c r="Q51" s="319"/>
      <c r="R51" s="179"/>
    </row>
    <row r="52" spans="2:18" ht="22.5" x14ac:dyDescent="0.25">
      <c r="B52" s="324"/>
      <c r="C52" s="325"/>
      <c r="D52" s="319"/>
      <c r="E52" s="323"/>
      <c r="F52" s="325"/>
      <c r="G52" s="319"/>
      <c r="H52" s="325"/>
      <c r="I52" s="320"/>
      <c r="J52" s="320"/>
      <c r="K52" s="320"/>
      <c r="L52" s="320"/>
      <c r="M52" s="320"/>
      <c r="N52" s="80" t="s">
        <v>260</v>
      </c>
      <c r="O52" s="38">
        <v>80</v>
      </c>
      <c r="P52" s="319"/>
      <c r="Q52" s="319"/>
      <c r="R52" s="179"/>
    </row>
    <row r="53" spans="2:18" ht="33.75" x14ac:dyDescent="0.25">
      <c r="B53" s="324"/>
      <c r="C53" s="325"/>
      <c r="D53" s="319"/>
      <c r="E53" s="323"/>
      <c r="F53" s="325"/>
      <c r="G53" s="319"/>
      <c r="H53" s="325"/>
      <c r="I53" s="320"/>
      <c r="J53" s="320"/>
      <c r="K53" s="320"/>
      <c r="L53" s="320"/>
      <c r="M53" s="320"/>
      <c r="N53" s="80" t="s">
        <v>650</v>
      </c>
      <c r="O53" s="38">
        <v>1</v>
      </c>
      <c r="P53" s="319"/>
      <c r="Q53" s="319"/>
      <c r="R53" s="179"/>
    </row>
    <row r="54" spans="2:18" ht="22.5" x14ac:dyDescent="0.25">
      <c r="B54" s="324" t="s">
        <v>266</v>
      </c>
      <c r="C54" s="325"/>
      <c r="D54" s="319" t="s">
        <v>269</v>
      </c>
      <c r="E54" s="323" t="s">
        <v>18</v>
      </c>
      <c r="F54" s="325"/>
      <c r="G54" s="319" t="s">
        <v>276</v>
      </c>
      <c r="H54" s="325"/>
      <c r="I54" s="320">
        <f>SUM(J54:M56)</f>
        <v>346565.96</v>
      </c>
      <c r="J54" s="320">
        <v>0</v>
      </c>
      <c r="K54" s="320">
        <v>0</v>
      </c>
      <c r="L54" s="320">
        <v>294581.06</v>
      </c>
      <c r="M54" s="320">
        <v>51984.9</v>
      </c>
      <c r="N54" s="40" t="s">
        <v>664</v>
      </c>
      <c r="O54" s="38">
        <v>80</v>
      </c>
      <c r="P54" s="319" t="s">
        <v>263</v>
      </c>
      <c r="Q54" s="319" t="s">
        <v>265</v>
      </c>
      <c r="R54" s="179" t="s">
        <v>280</v>
      </c>
    </row>
    <row r="55" spans="2:18" ht="22.5" x14ac:dyDescent="0.25">
      <c r="B55" s="324"/>
      <c r="C55" s="325"/>
      <c r="D55" s="319"/>
      <c r="E55" s="323"/>
      <c r="F55" s="325"/>
      <c r="G55" s="319"/>
      <c r="H55" s="325"/>
      <c r="I55" s="320"/>
      <c r="J55" s="320"/>
      <c r="K55" s="320"/>
      <c r="L55" s="320"/>
      <c r="M55" s="320"/>
      <c r="N55" s="40" t="s">
        <v>649</v>
      </c>
      <c r="O55" s="85">
        <v>1404</v>
      </c>
      <c r="P55" s="319"/>
      <c r="Q55" s="319"/>
      <c r="R55" s="179"/>
    </row>
    <row r="56" spans="2:18" ht="22.5" x14ac:dyDescent="0.25">
      <c r="B56" s="324"/>
      <c r="C56" s="325"/>
      <c r="D56" s="319"/>
      <c r="E56" s="323"/>
      <c r="F56" s="325"/>
      <c r="G56" s="319"/>
      <c r="H56" s="325"/>
      <c r="I56" s="320"/>
      <c r="J56" s="320"/>
      <c r="K56" s="320"/>
      <c r="L56" s="320"/>
      <c r="M56" s="320"/>
      <c r="N56" s="40" t="s">
        <v>260</v>
      </c>
      <c r="O56" s="38">
        <v>80</v>
      </c>
      <c r="P56" s="319"/>
      <c r="Q56" s="319"/>
      <c r="R56" s="179"/>
    </row>
    <row r="57" spans="2:18" ht="33.75" x14ac:dyDescent="0.25">
      <c r="B57" s="324"/>
      <c r="C57" s="325"/>
      <c r="D57" s="319"/>
      <c r="E57" s="323"/>
      <c r="F57" s="325"/>
      <c r="G57" s="319"/>
      <c r="H57" s="325"/>
      <c r="I57" s="320"/>
      <c r="J57" s="320"/>
      <c r="K57" s="320"/>
      <c r="L57" s="320"/>
      <c r="M57" s="320"/>
      <c r="N57" s="40" t="s">
        <v>650</v>
      </c>
      <c r="O57" s="38">
        <v>1</v>
      </c>
      <c r="P57" s="319"/>
      <c r="Q57" s="319"/>
      <c r="R57" s="179"/>
    </row>
    <row r="58" spans="2:18" ht="22.5" x14ac:dyDescent="0.25">
      <c r="B58" s="324" t="s">
        <v>447</v>
      </c>
      <c r="C58" s="325"/>
      <c r="D58" s="319" t="s">
        <v>270</v>
      </c>
      <c r="E58" s="319" t="s">
        <v>271</v>
      </c>
      <c r="F58" s="325"/>
      <c r="G58" s="319" t="s">
        <v>276</v>
      </c>
      <c r="H58" s="325"/>
      <c r="I58" s="320">
        <f>SUM(J58:M61)</f>
        <v>207997.30000000002</v>
      </c>
      <c r="J58" s="320">
        <v>0</v>
      </c>
      <c r="K58" s="320">
        <v>0</v>
      </c>
      <c r="L58" s="320">
        <v>176797.7</v>
      </c>
      <c r="M58" s="320">
        <v>31199.599999999999</v>
      </c>
      <c r="N58" s="80" t="s">
        <v>664</v>
      </c>
      <c r="O58" s="38">
        <v>80</v>
      </c>
      <c r="P58" s="319" t="s">
        <v>263</v>
      </c>
      <c r="Q58" s="319" t="s">
        <v>272</v>
      </c>
      <c r="R58" s="179"/>
    </row>
    <row r="59" spans="2:18" ht="22.5" customHeight="1" x14ac:dyDescent="0.25">
      <c r="B59" s="324"/>
      <c r="C59" s="325"/>
      <c r="D59" s="319"/>
      <c r="E59" s="319"/>
      <c r="F59" s="325"/>
      <c r="G59" s="319"/>
      <c r="H59" s="325"/>
      <c r="I59" s="320"/>
      <c r="J59" s="320"/>
      <c r="K59" s="320"/>
      <c r="L59" s="320"/>
      <c r="M59" s="320"/>
      <c r="N59" s="80" t="s">
        <v>649</v>
      </c>
      <c r="O59" s="85">
        <v>600</v>
      </c>
      <c r="P59" s="319"/>
      <c r="Q59" s="319"/>
      <c r="R59" s="179"/>
    </row>
    <row r="60" spans="2:18" ht="22.5" x14ac:dyDescent="0.25">
      <c r="B60" s="324"/>
      <c r="C60" s="325"/>
      <c r="D60" s="319"/>
      <c r="E60" s="319"/>
      <c r="F60" s="325"/>
      <c r="G60" s="319"/>
      <c r="H60" s="325"/>
      <c r="I60" s="320"/>
      <c r="J60" s="320"/>
      <c r="K60" s="320"/>
      <c r="L60" s="320"/>
      <c r="M60" s="320"/>
      <c r="N60" s="80" t="s">
        <v>260</v>
      </c>
      <c r="O60" s="38">
        <v>80</v>
      </c>
      <c r="P60" s="319"/>
      <c r="Q60" s="319"/>
      <c r="R60" s="179"/>
    </row>
    <row r="61" spans="2:18" ht="33.75" x14ac:dyDescent="0.25">
      <c r="B61" s="324"/>
      <c r="C61" s="325"/>
      <c r="D61" s="319"/>
      <c r="E61" s="319"/>
      <c r="F61" s="325"/>
      <c r="G61" s="319"/>
      <c r="H61" s="325"/>
      <c r="I61" s="320"/>
      <c r="J61" s="320"/>
      <c r="K61" s="320"/>
      <c r="L61" s="320"/>
      <c r="M61" s="320"/>
      <c r="N61" s="80" t="s">
        <v>650</v>
      </c>
      <c r="O61" s="39">
        <v>1</v>
      </c>
      <c r="P61" s="319"/>
      <c r="Q61" s="319"/>
      <c r="R61" s="179"/>
    </row>
    <row r="62" spans="2:18" x14ac:dyDescent="0.25">
      <c r="B62" s="321" t="s">
        <v>12</v>
      </c>
      <c r="C62" s="321"/>
      <c r="D62" s="321"/>
      <c r="E62" s="321"/>
      <c r="F62" s="321"/>
      <c r="G62" s="321"/>
      <c r="H62" s="321"/>
      <c r="I62" s="9">
        <f>I41</f>
        <v>1360037.29</v>
      </c>
      <c r="J62" s="9">
        <f>J41</f>
        <v>0</v>
      </c>
      <c r="K62" s="9">
        <f>K41</f>
        <v>0</v>
      </c>
      <c r="L62" s="9">
        <f>L41</f>
        <v>1156031.68</v>
      </c>
      <c r="M62" s="9">
        <f>M41</f>
        <v>204005.61000000002</v>
      </c>
      <c r="N62" s="322"/>
      <c r="O62" s="322"/>
      <c r="P62" s="322"/>
      <c r="Q62" s="322"/>
    </row>
    <row r="63" spans="2:18" ht="14.45" customHeight="1" x14ac:dyDescent="0.25">
      <c r="B63" s="111" t="s">
        <v>446</v>
      </c>
      <c r="C63" s="111"/>
      <c r="D63" s="111"/>
      <c r="E63" s="111"/>
      <c r="F63" s="111"/>
      <c r="G63" s="111"/>
      <c r="H63" s="111"/>
      <c r="I63" s="111"/>
      <c r="J63" s="111"/>
      <c r="K63" s="111"/>
      <c r="L63" s="111"/>
      <c r="M63" s="111"/>
      <c r="N63" s="111"/>
      <c r="O63" s="111"/>
      <c r="P63" s="111"/>
      <c r="Q63" s="111"/>
    </row>
    <row r="64" spans="2:18" ht="34.5" customHeight="1" x14ac:dyDescent="0.25">
      <c r="B64" s="187" t="s">
        <v>671</v>
      </c>
      <c r="C64" s="364" t="s">
        <v>672</v>
      </c>
      <c r="D64" s="364"/>
      <c r="E64" s="364"/>
      <c r="F64" s="364"/>
      <c r="G64" s="364"/>
      <c r="H64" s="364"/>
      <c r="I64" s="364"/>
      <c r="J64" s="364"/>
      <c r="K64" s="364"/>
      <c r="L64" s="364"/>
      <c r="M64" s="364"/>
      <c r="N64" s="364"/>
      <c r="O64" s="364"/>
      <c r="P64" s="364"/>
      <c r="Q64" s="364"/>
    </row>
    <row r="65" spans="2:19" ht="14.45" customHeight="1" x14ac:dyDescent="0.25">
      <c r="B65" s="185"/>
      <c r="C65" s="185"/>
      <c r="D65" s="185"/>
      <c r="E65" s="185"/>
      <c r="F65" s="185"/>
      <c r="G65" s="185"/>
      <c r="H65" s="185"/>
      <c r="I65" s="185"/>
      <c r="J65" s="185"/>
      <c r="K65" s="185"/>
      <c r="L65" s="185"/>
      <c r="M65" s="185"/>
      <c r="N65" s="185"/>
      <c r="O65" s="185"/>
      <c r="P65" s="185"/>
      <c r="Q65" s="185"/>
    </row>
    <row r="67" spans="2:19" x14ac:dyDescent="0.25">
      <c r="B67" s="21" t="s">
        <v>147</v>
      </c>
    </row>
    <row r="68" spans="2:19" ht="15" customHeight="1" x14ac:dyDescent="0.25">
      <c r="B68" s="14" t="s">
        <v>39</v>
      </c>
      <c r="C68" s="307" t="s">
        <v>148</v>
      </c>
      <c r="D68" s="307"/>
      <c r="E68" s="307"/>
      <c r="F68" s="387" t="s">
        <v>149</v>
      </c>
      <c r="G68" s="388"/>
      <c r="H68" s="388"/>
      <c r="I68" s="388"/>
      <c r="J68" s="389"/>
      <c r="K68" s="307" t="s">
        <v>150</v>
      </c>
      <c r="L68" s="307"/>
      <c r="M68" s="307"/>
      <c r="N68" s="307"/>
      <c r="O68" s="307"/>
      <c r="P68" s="307"/>
      <c r="Q68" s="307"/>
    </row>
    <row r="69" spans="2:19" s="47" customFormat="1" ht="15" customHeight="1" x14ac:dyDescent="0.2">
      <c r="B69" s="56">
        <v>1</v>
      </c>
      <c r="C69" s="274">
        <v>2</v>
      </c>
      <c r="D69" s="274"/>
      <c r="E69" s="274"/>
      <c r="F69" s="375">
        <v>3</v>
      </c>
      <c r="G69" s="376"/>
      <c r="H69" s="376"/>
      <c r="I69" s="376"/>
      <c r="J69" s="377"/>
      <c r="K69" s="274">
        <v>4</v>
      </c>
      <c r="L69" s="274"/>
      <c r="M69" s="274"/>
      <c r="N69" s="274"/>
      <c r="O69" s="274"/>
      <c r="P69" s="274"/>
      <c r="Q69" s="274"/>
      <c r="S69" s="48"/>
    </row>
    <row r="70" spans="2:19" s="18" customFormat="1" x14ac:dyDescent="0.25">
      <c r="B70" s="22"/>
      <c r="C70" s="378" t="s">
        <v>159</v>
      </c>
      <c r="D70" s="379"/>
      <c r="E70" s="380"/>
      <c r="F70" s="381"/>
      <c r="G70" s="382"/>
      <c r="H70" s="382"/>
      <c r="I70" s="382"/>
      <c r="J70" s="383"/>
      <c r="K70" s="363"/>
      <c r="L70" s="363"/>
      <c r="M70" s="363"/>
      <c r="N70" s="363"/>
      <c r="O70" s="363"/>
      <c r="P70" s="363"/>
      <c r="Q70" s="363"/>
      <c r="S70" s="26"/>
    </row>
    <row r="73" spans="2:19" x14ac:dyDescent="0.25">
      <c r="B73" s="21" t="s">
        <v>151</v>
      </c>
    </row>
    <row r="74" spans="2:19" ht="15" customHeight="1" x14ac:dyDescent="0.25">
      <c r="B74" s="14" t="s">
        <v>39</v>
      </c>
      <c r="C74" s="307" t="s">
        <v>152</v>
      </c>
      <c r="D74" s="307"/>
      <c r="E74" s="307"/>
      <c r="F74" s="307" t="s">
        <v>149</v>
      </c>
      <c r="G74" s="307"/>
      <c r="H74" s="307"/>
      <c r="I74" s="307"/>
      <c r="J74" s="307"/>
      <c r="K74" s="307" t="s">
        <v>153</v>
      </c>
      <c r="L74" s="307"/>
      <c r="M74" s="307"/>
      <c r="N74" s="307"/>
      <c r="O74" s="307"/>
      <c r="P74" s="307"/>
      <c r="Q74" s="307"/>
    </row>
    <row r="75" spans="2:19" s="47" customFormat="1" ht="15" customHeight="1" x14ac:dyDescent="0.2">
      <c r="B75" s="56">
        <v>1</v>
      </c>
      <c r="C75" s="274">
        <v>2</v>
      </c>
      <c r="D75" s="274"/>
      <c r="E75" s="274"/>
      <c r="F75" s="274">
        <v>3</v>
      </c>
      <c r="G75" s="274"/>
      <c r="H75" s="274"/>
      <c r="I75" s="274"/>
      <c r="J75" s="274"/>
      <c r="K75" s="274">
        <v>4</v>
      </c>
      <c r="L75" s="274"/>
      <c r="M75" s="274"/>
      <c r="N75" s="274"/>
      <c r="O75" s="274"/>
      <c r="P75" s="274"/>
      <c r="Q75" s="274"/>
      <c r="S75" s="48"/>
    </row>
    <row r="76" spans="2:19" s="18" customFormat="1" x14ac:dyDescent="0.25">
      <c r="B76" s="22"/>
      <c r="C76" s="279" t="s">
        <v>159</v>
      </c>
      <c r="D76" s="279"/>
      <c r="E76" s="279"/>
      <c r="F76" s="362"/>
      <c r="G76" s="362"/>
      <c r="H76" s="362"/>
      <c r="I76" s="362"/>
      <c r="J76" s="362"/>
      <c r="K76" s="363"/>
      <c r="L76" s="363"/>
      <c r="M76" s="363"/>
      <c r="N76" s="363"/>
      <c r="O76" s="363"/>
      <c r="P76" s="363"/>
      <c r="Q76" s="363"/>
      <c r="S76" s="26"/>
    </row>
    <row r="79" spans="2:19" x14ac:dyDescent="0.25">
      <c r="B79" s="21" t="s">
        <v>154</v>
      </c>
    </row>
    <row r="80" spans="2:19" x14ac:dyDescent="0.25">
      <c r="B80" s="11" t="s">
        <v>39</v>
      </c>
      <c r="C80" s="271" t="s">
        <v>155</v>
      </c>
      <c r="D80" s="271"/>
      <c r="E80" s="271"/>
      <c r="F80" s="365" t="s">
        <v>156</v>
      </c>
      <c r="G80" s="366"/>
      <c r="H80" s="366"/>
      <c r="I80" s="366"/>
      <c r="J80" s="366"/>
      <c r="K80" s="366"/>
      <c r="L80" s="366"/>
      <c r="M80" s="366"/>
      <c r="N80" s="366"/>
      <c r="O80" s="366"/>
      <c r="P80" s="366"/>
      <c r="Q80" s="367"/>
    </row>
    <row r="81" spans="2:19" s="64" customFormat="1" ht="15" customHeight="1" x14ac:dyDescent="0.2">
      <c r="B81" s="63">
        <v>1</v>
      </c>
      <c r="C81" s="360">
        <v>2</v>
      </c>
      <c r="D81" s="360"/>
      <c r="E81" s="360"/>
      <c r="F81" s="368">
        <v>3</v>
      </c>
      <c r="G81" s="369"/>
      <c r="H81" s="369"/>
      <c r="I81" s="369"/>
      <c r="J81" s="369"/>
      <c r="K81" s="369"/>
      <c r="L81" s="369"/>
      <c r="M81" s="369"/>
      <c r="N81" s="369"/>
      <c r="O81" s="369"/>
      <c r="P81" s="369"/>
      <c r="Q81" s="370"/>
      <c r="S81" s="48"/>
    </row>
    <row r="82" spans="2:19" s="18" customFormat="1" ht="114" customHeight="1" x14ac:dyDescent="0.25">
      <c r="B82" s="12" t="s">
        <v>69</v>
      </c>
      <c r="C82" s="361" t="s">
        <v>273</v>
      </c>
      <c r="D82" s="361"/>
      <c r="E82" s="361"/>
      <c r="F82" s="384" t="s">
        <v>274</v>
      </c>
      <c r="G82" s="385"/>
      <c r="H82" s="385"/>
      <c r="I82" s="385"/>
      <c r="J82" s="385"/>
      <c r="K82" s="385"/>
      <c r="L82" s="385"/>
      <c r="M82" s="385"/>
      <c r="N82" s="385"/>
      <c r="O82" s="385"/>
      <c r="P82" s="385"/>
      <c r="Q82" s="386"/>
      <c r="S82" s="26"/>
    </row>
    <row r="83" spans="2:19" s="18" customFormat="1" x14ac:dyDescent="0.25">
      <c r="C83" s="65"/>
      <c r="D83" s="65"/>
      <c r="E83" s="65"/>
      <c r="F83" s="65"/>
      <c r="G83" s="65"/>
      <c r="H83" s="65"/>
      <c r="I83" s="59"/>
      <c r="J83" s="59"/>
      <c r="K83" s="59"/>
      <c r="L83" s="59"/>
      <c r="M83" s="59"/>
      <c r="N83" s="59"/>
      <c r="O83" s="59"/>
      <c r="P83" s="59"/>
      <c r="Q83" s="59"/>
      <c r="S83" s="26"/>
    </row>
    <row r="85" spans="2:19" x14ac:dyDescent="0.25">
      <c r="B85" s="21" t="s">
        <v>157</v>
      </c>
    </row>
    <row r="86" spans="2:19" x14ac:dyDescent="0.25">
      <c r="B86" s="14" t="s">
        <v>39</v>
      </c>
      <c r="C86" s="307" t="s">
        <v>158</v>
      </c>
      <c r="D86" s="307"/>
      <c r="E86" s="307"/>
      <c r="F86" s="307"/>
      <c r="G86" s="307"/>
      <c r="H86" s="307"/>
      <c r="I86" s="307"/>
      <c r="J86" s="307"/>
      <c r="K86" s="307"/>
      <c r="L86" s="307"/>
      <c r="M86" s="307"/>
      <c r="N86" s="307"/>
      <c r="O86" s="307"/>
      <c r="P86" s="307"/>
      <c r="Q86" s="307"/>
    </row>
    <row r="87" spans="2:19" s="47" customFormat="1" ht="12" x14ac:dyDescent="0.2">
      <c r="B87" s="63">
        <v>1</v>
      </c>
      <c r="C87" s="274">
        <v>2</v>
      </c>
      <c r="D87" s="274"/>
      <c r="E87" s="274"/>
      <c r="F87" s="274"/>
      <c r="G87" s="274"/>
      <c r="H87" s="274"/>
      <c r="I87" s="274"/>
      <c r="J87" s="274"/>
      <c r="K87" s="274"/>
      <c r="L87" s="274"/>
      <c r="M87" s="274"/>
      <c r="N87" s="274"/>
      <c r="O87" s="274"/>
      <c r="P87" s="274"/>
      <c r="Q87" s="274"/>
      <c r="S87" s="48"/>
    </row>
    <row r="88" spans="2:19" s="18" customFormat="1" x14ac:dyDescent="0.25">
      <c r="B88" s="22"/>
      <c r="C88" s="279" t="s">
        <v>159</v>
      </c>
      <c r="D88" s="279"/>
      <c r="E88" s="279"/>
      <c r="F88" s="279"/>
      <c r="G88" s="279"/>
      <c r="H88" s="279"/>
      <c r="I88" s="279"/>
      <c r="J88" s="279"/>
      <c r="K88" s="279"/>
      <c r="L88" s="279"/>
      <c r="M88" s="279"/>
      <c r="N88" s="279"/>
      <c r="O88" s="279"/>
      <c r="P88" s="279"/>
      <c r="Q88" s="279"/>
      <c r="S88" s="26"/>
    </row>
  </sheetData>
  <mergeCells count="172">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 ref="B17:M17"/>
    <mergeCell ref="N17:Q17"/>
    <mergeCell ref="B18:M18"/>
    <mergeCell ref="N18:Q18"/>
    <mergeCell ref="B19:M19"/>
    <mergeCell ref="N19:Q19"/>
    <mergeCell ref="C13:D13"/>
    <mergeCell ref="E13:J13"/>
    <mergeCell ref="K13:M13"/>
    <mergeCell ref="O13:Q13"/>
    <mergeCell ref="B23:M23"/>
    <mergeCell ref="N23:Q23"/>
    <mergeCell ref="B24:M24"/>
    <mergeCell ref="N24:Q24"/>
    <mergeCell ref="B25:M25"/>
    <mergeCell ref="N25:Q25"/>
    <mergeCell ref="B20:M20"/>
    <mergeCell ref="N20:Q20"/>
    <mergeCell ref="B21:M21"/>
    <mergeCell ref="N21:Q21"/>
    <mergeCell ref="B22:M22"/>
    <mergeCell ref="N22:Q22"/>
    <mergeCell ref="B29:M29"/>
    <mergeCell ref="N29:Q29"/>
    <mergeCell ref="B30:M30"/>
    <mergeCell ref="N30:Q30"/>
    <mergeCell ref="B31:M31"/>
    <mergeCell ref="N31:Q31"/>
    <mergeCell ref="B26:M26"/>
    <mergeCell ref="N26:Q26"/>
    <mergeCell ref="B27:M27"/>
    <mergeCell ref="N27:Q27"/>
    <mergeCell ref="B28:M28"/>
    <mergeCell ref="N28:Q28"/>
    <mergeCell ref="B32:M32"/>
    <mergeCell ref="N32:Q32"/>
    <mergeCell ref="B33:M33"/>
    <mergeCell ref="N33:Q33"/>
    <mergeCell ref="B37:B39"/>
    <mergeCell ref="C37:C39"/>
    <mergeCell ref="D37:D39"/>
    <mergeCell ref="E37:E39"/>
    <mergeCell ref="F37:F39"/>
    <mergeCell ref="G37:G39"/>
    <mergeCell ref="H37:H39"/>
    <mergeCell ref="I37:M37"/>
    <mergeCell ref="N37:O37"/>
    <mergeCell ref="P37:P39"/>
    <mergeCell ref="Q37:Q39"/>
    <mergeCell ref="I38:I39"/>
    <mergeCell ref="J38:L38"/>
    <mergeCell ref="M38:M39"/>
    <mergeCell ref="N38:N39"/>
    <mergeCell ref="O38:O39"/>
    <mergeCell ref="Q46:Q49"/>
    <mergeCell ref="P41:P44"/>
    <mergeCell ref="Q41:Q44"/>
    <mergeCell ref="B46:B49"/>
    <mergeCell ref="C46:C49"/>
    <mergeCell ref="D46:D49"/>
    <mergeCell ref="E46:E49"/>
    <mergeCell ref="F46:F49"/>
    <mergeCell ref="G46:G49"/>
    <mergeCell ref="H46:H49"/>
    <mergeCell ref="I46:I49"/>
    <mergeCell ref="H41:H44"/>
    <mergeCell ref="I41:I44"/>
    <mergeCell ref="J41:J44"/>
    <mergeCell ref="K41:K44"/>
    <mergeCell ref="L41:L44"/>
    <mergeCell ref="M41:M44"/>
    <mergeCell ref="B41:B44"/>
    <mergeCell ref="C41:C44"/>
    <mergeCell ref="D41:D44"/>
    <mergeCell ref="E41:E44"/>
    <mergeCell ref="F41:F44"/>
    <mergeCell ref="G41:G44"/>
    <mergeCell ref="D50:D53"/>
    <mergeCell ref="E50:E53"/>
    <mergeCell ref="F50:F53"/>
    <mergeCell ref="G50:G53"/>
    <mergeCell ref="J46:J49"/>
    <mergeCell ref="K46:K49"/>
    <mergeCell ref="L46:L49"/>
    <mergeCell ref="M46:M49"/>
    <mergeCell ref="P46:P49"/>
    <mergeCell ref="J54:J57"/>
    <mergeCell ref="K54:K57"/>
    <mergeCell ref="L54:L57"/>
    <mergeCell ref="M54:M57"/>
    <mergeCell ref="P54:P57"/>
    <mergeCell ref="Q54:Q57"/>
    <mergeCell ref="P50:P53"/>
    <mergeCell ref="Q50:Q53"/>
    <mergeCell ref="B54:B57"/>
    <mergeCell ref="C54:C57"/>
    <mergeCell ref="D54:D57"/>
    <mergeCell ref="E54:E57"/>
    <mergeCell ref="F54:F57"/>
    <mergeCell ref="G54:G57"/>
    <mergeCell ref="H54:H57"/>
    <mergeCell ref="I54:I57"/>
    <mergeCell ref="H50:H53"/>
    <mergeCell ref="I50:I53"/>
    <mergeCell ref="J50:J53"/>
    <mergeCell ref="K50:K53"/>
    <mergeCell ref="L50:L53"/>
    <mergeCell ref="M50:M53"/>
    <mergeCell ref="B50:B53"/>
    <mergeCell ref="C50:C53"/>
    <mergeCell ref="B62:H62"/>
    <mergeCell ref="N62:Q62"/>
    <mergeCell ref="C69:E69"/>
    <mergeCell ref="F69:J69"/>
    <mergeCell ref="K69:Q69"/>
    <mergeCell ref="P58:P61"/>
    <mergeCell ref="Q58:Q61"/>
    <mergeCell ref="H58:H61"/>
    <mergeCell ref="I58:I61"/>
    <mergeCell ref="J58:J61"/>
    <mergeCell ref="K58:K61"/>
    <mergeCell ref="L58:L61"/>
    <mergeCell ref="M58:M61"/>
    <mergeCell ref="B58:B61"/>
    <mergeCell ref="C58:C61"/>
    <mergeCell ref="D58:D61"/>
    <mergeCell ref="E58:E61"/>
    <mergeCell ref="F58:F61"/>
    <mergeCell ref="G58:G61"/>
    <mergeCell ref="C68:E68"/>
    <mergeCell ref="F68:J68"/>
    <mergeCell ref="K68:Q68"/>
    <mergeCell ref="C64:Q64"/>
    <mergeCell ref="C75:E75"/>
    <mergeCell ref="F75:J75"/>
    <mergeCell ref="K75:Q75"/>
    <mergeCell ref="C76:E76"/>
    <mergeCell ref="F76:J76"/>
    <mergeCell ref="K76:Q76"/>
    <mergeCell ref="C70:E70"/>
    <mergeCell ref="F70:J70"/>
    <mergeCell ref="K70:Q70"/>
    <mergeCell ref="C74:E74"/>
    <mergeCell ref="F74:J74"/>
    <mergeCell ref="K74:Q74"/>
    <mergeCell ref="C87:Q87"/>
    <mergeCell ref="C88:Q88"/>
    <mergeCell ref="C81:E81"/>
    <mergeCell ref="F81:Q81"/>
    <mergeCell ref="C82:E82"/>
    <mergeCell ref="F82:Q82"/>
    <mergeCell ref="C80:E80"/>
    <mergeCell ref="F80:Q80"/>
    <mergeCell ref="C86:Q86"/>
  </mergeCells>
  <pageMargins left="0.7" right="0.7" top="0.75" bottom="0.75" header="0.3" footer="0.3"/>
  <pageSetup paperSize="9"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1626B-F473-4B51-A618-1A0CA0A25EFB}">
  <sheetPr>
    <tabColor rgb="FFFFC000"/>
    <pageSetUpPr fitToPage="1"/>
  </sheetPr>
  <dimension ref="B2:W135"/>
  <sheetViews>
    <sheetView zoomScaleNormal="100" workbookViewId="0">
      <selection activeCell="K55" sqref="K55:K58"/>
    </sheetView>
  </sheetViews>
  <sheetFormatPr defaultRowHeight="15" x14ac:dyDescent="0.25"/>
  <cols>
    <col min="1" max="1" width="5.5703125" customWidth="1"/>
    <col min="2" max="2" width="15.5703125" style="4" customWidth="1"/>
    <col min="3" max="3" width="9.5703125" style="1" customWidth="1"/>
    <col min="4" max="4" width="14.5703125" style="1" customWidth="1"/>
    <col min="5" max="5" width="13.85546875" style="1" customWidth="1"/>
    <col min="6" max="6" width="10.7109375" style="1" customWidth="1"/>
    <col min="7" max="7" width="10.140625" style="1" customWidth="1"/>
    <col min="8" max="8" width="10.5703125" style="1" customWidth="1"/>
    <col min="9" max="9" width="12.28515625" style="8" customWidth="1"/>
    <col min="10" max="10" width="9.140625" style="8"/>
    <col min="11" max="11" width="11.5703125" style="8" customWidth="1"/>
    <col min="12" max="12" width="12.7109375" style="8" customWidth="1"/>
    <col min="13" max="13" width="13.140625" style="8" customWidth="1"/>
    <col min="14" max="14" width="46.85546875" style="1" customWidth="1"/>
    <col min="15" max="15" width="10.5703125" style="5" customWidth="1"/>
    <col min="16" max="16" width="13.5703125" style="1" customWidth="1"/>
    <col min="17" max="17" width="15.42578125" style="1" customWidth="1"/>
    <col min="18" max="18" width="18.5703125" style="1" customWidth="1"/>
    <col min="19" max="19" width="10.85546875" style="25" bestFit="1" customWidth="1"/>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320</v>
      </c>
      <c r="C5" s="270"/>
      <c r="D5" s="270"/>
      <c r="E5" s="270"/>
      <c r="F5" s="270"/>
      <c r="G5" s="270"/>
      <c r="H5" s="270"/>
      <c r="I5" s="270"/>
      <c r="J5" s="270"/>
      <c r="K5" s="270"/>
      <c r="L5" s="270"/>
      <c r="M5" s="270"/>
      <c r="N5" s="270"/>
      <c r="O5" s="270"/>
      <c r="P5" s="270"/>
      <c r="Q5" s="270"/>
    </row>
    <row r="6" spans="2:19" x14ac:dyDescent="0.25">
      <c r="B6" s="270" t="s">
        <v>286</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51">
        <v>1</v>
      </c>
      <c r="C11" s="413">
        <v>2</v>
      </c>
      <c r="D11" s="413"/>
      <c r="E11" s="317">
        <v>3</v>
      </c>
      <c r="F11" s="317"/>
      <c r="G11" s="317"/>
      <c r="H11" s="317"/>
      <c r="I11" s="317"/>
      <c r="J11" s="317"/>
      <c r="K11" s="317">
        <v>4</v>
      </c>
      <c r="L11" s="317"/>
      <c r="M11" s="317"/>
      <c r="N11" s="81">
        <v>5</v>
      </c>
      <c r="O11" s="317">
        <v>6</v>
      </c>
      <c r="P11" s="317"/>
      <c r="Q11" s="317"/>
      <c r="R11" s="169"/>
      <c r="S11" s="48"/>
    </row>
    <row r="12" spans="2:19" ht="29.25" customHeight="1" x14ac:dyDescent="0.25">
      <c r="B12" s="62" t="s">
        <v>43</v>
      </c>
      <c r="C12" s="296" t="s">
        <v>287</v>
      </c>
      <c r="D12" s="296"/>
      <c r="E12" s="341" t="s">
        <v>93</v>
      </c>
      <c r="F12" s="341"/>
      <c r="G12" s="341"/>
      <c r="H12" s="341"/>
      <c r="I12" s="341"/>
      <c r="J12" s="341"/>
      <c r="K12" s="340">
        <v>0</v>
      </c>
      <c r="L12" s="340"/>
      <c r="M12" s="340"/>
      <c r="N12" s="12">
        <v>0</v>
      </c>
      <c r="O12" s="412">
        <f>O44</f>
        <v>167</v>
      </c>
      <c r="P12" s="412"/>
      <c r="Q12" s="412"/>
    </row>
    <row r="13" spans="2:19" ht="32.25" customHeight="1" x14ac:dyDescent="0.25">
      <c r="B13" s="62" t="s">
        <v>45</v>
      </c>
      <c r="C13" s="296" t="s">
        <v>288</v>
      </c>
      <c r="D13" s="296"/>
      <c r="E13" s="313" t="s">
        <v>289</v>
      </c>
      <c r="F13" s="313"/>
      <c r="G13" s="313"/>
      <c r="H13" s="313"/>
      <c r="I13" s="313"/>
      <c r="J13" s="313"/>
      <c r="K13" s="298">
        <v>0</v>
      </c>
      <c r="L13" s="298"/>
      <c r="M13" s="298"/>
      <c r="N13" s="12">
        <v>0</v>
      </c>
      <c r="O13" s="414">
        <f>O46</f>
        <v>286</v>
      </c>
      <c r="P13" s="414"/>
      <c r="Q13" s="414"/>
      <c r="R13" s="170"/>
    </row>
    <row r="14" spans="2:19" ht="47.25" customHeight="1" x14ac:dyDescent="0.25">
      <c r="B14" s="62" t="s">
        <v>47</v>
      </c>
      <c r="C14" s="296" t="s">
        <v>290</v>
      </c>
      <c r="D14" s="296"/>
      <c r="E14" s="313" t="s">
        <v>291</v>
      </c>
      <c r="F14" s="313"/>
      <c r="G14" s="313"/>
      <c r="H14" s="313"/>
      <c r="I14" s="313"/>
      <c r="J14" s="313"/>
      <c r="K14" s="298">
        <v>0</v>
      </c>
      <c r="L14" s="298"/>
      <c r="M14" s="298"/>
      <c r="N14" s="12">
        <v>0</v>
      </c>
      <c r="O14" s="412">
        <f>O48</f>
        <v>325</v>
      </c>
      <c r="P14" s="412"/>
      <c r="Q14" s="412"/>
      <c r="R14" s="170"/>
    </row>
    <row r="15" spans="2:19" ht="32.25" customHeight="1" x14ac:dyDescent="0.25">
      <c r="B15" s="62" t="s">
        <v>49</v>
      </c>
      <c r="C15" s="296" t="s">
        <v>292</v>
      </c>
      <c r="D15" s="296"/>
      <c r="E15" s="313" t="s">
        <v>293</v>
      </c>
      <c r="F15" s="313"/>
      <c r="G15" s="313"/>
      <c r="H15" s="313"/>
      <c r="I15" s="313"/>
      <c r="J15" s="313"/>
      <c r="K15" s="298">
        <v>0</v>
      </c>
      <c r="L15" s="298"/>
      <c r="M15" s="298"/>
      <c r="N15" s="12">
        <v>0</v>
      </c>
      <c r="O15" s="412">
        <f>O98</f>
        <v>142</v>
      </c>
      <c r="P15" s="412"/>
      <c r="Q15" s="412"/>
    </row>
    <row r="18" spans="2:19" x14ac:dyDescent="0.25">
      <c r="B18" s="13" t="s">
        <v>38</v>
      </c>
    </row>
    <row r="19" spans="2:19" x14ac:dyDescent="0.25">
      <c r="B19" s="307" t="s">
        <v>56</v>
      </c>
      <c r="C19" s="307"/>
      <c r="D19" s="307"/>
      <c r="E19" s="307"/>
      <c r="F19" s="307"/>
      <c r="G19" s="307"/>
      <c r="H19" s="307"/>
      <c r="I19" s="307"/>
      <c r="J19" s="307"/>
      <c r="K19" s="307"/>
      <c r="L19" s="307"/>
      <c r="M19" s="307"/>
      <c r="N19" s="307" t="s">
        <v>27</v>
      </c>
      <c r="O19" s="307"/>
      <c r="P19" s="307"/>
      <c r="Q19" s="307"/>
    </row>
    <row r="20" spans="2:19" s="47" customFormat="1" ht="12" x14ac:dyDescent="0.2">
      <c r="B20" s="411">
        <v>1</v>
      </c>
      <c r="C20" s="411"/>
      <c r="D20" s="411"/>
      <c r="E20" s="411"/>
      <c r="F20" s="411"/>
      <c r="G20" s="411"/>
      <c r="H20" s="411"/>
      <c r="I20" s="411"/>
      <c r="J20" s="411"/>
      <c r="K20" s="411"/>
      <c r="L20" s="411"/>
      <c r="M20" s="411"/>
      <c r="N20" s="411">
        <v>2</v>
      </c>
      <c r="O20" s="411"/>
      <c r="P20" s="411"/>
      <c r="Q20" s="411"/>
      <c r="R20" s="169"/>
      <c r="S20" s="48"/>
    </row>
    <row r="21" spans="2:19" x14ac:dyDescent="0.25">
      <c r="B21" s="275" t="s">
        <v>28</v>
      </c>
      <c r="C21" s="275"/>
      <c r="D21" s="275"/>
      <c r="E21" s="275"/>
      <c r="F21" s="275"/>
      <c r="G21" s="275"/>
      <c r="H21" s="275"/>
      <c r="I21" s="275"/>
      <c r="J21" s="275"/>
      <c r="K21" s="275"/>
      <c r="L21" s="275"/>
      <c r="M21" s="275"/>
      <c r="N21" s="276">
        <f>N27</f>
        <v>22846038.359999999</v>
      </c>
      <c r="O21" s="276"/>
      <c r="P21" s="276"/>
      <c r="Q21" s="276"/>
    </row>
    <row r="22" spans="2:19" x14ac:dyDescent="0.25">
      <c r="B22" s="275" t="s">
        <v>29</v>
      </c>
      <c r="C22" s="275"/>
      <c r="D22" s="275"/>
      <c r="E22" s="275"/>
      <c r="F22" s="275"/>
      <c r="G22" s="275"/>
      <c r="H22" s="275"/>
      <c r="I22" s="275"/>
      <c r="J22" s="275"/>
      <c r="K22" s="275"/>
      <c r="L22" s="275"/>
      <c r="M22" s="275"/>
      <c r="N22" s="290">
        <v>0</v>
      </c>
      <c r="O22" s="290"/>
      <c r="P22" s="290"/>
      <c r="Q22" s="290"/>
    </row>
    <row r="23" spans="2:19" x14ac:dyDescent="0.25">
      <c r="B23" s="308" t="s">
        <v>18</v>
      </c>
      <c r="C23" s="308"/>
      <c r="D23" s="308"/>
      <c r="E23" s="308"/>
      <c r="F23" s="308"/>
      <c r="G23" s="308"/>
      <c r="H23" s="308"/>
      <c r="I23" s="308"/>
      <c r="J23" s="308"/>
      <c r="K23" s="308"/>
      <c r="L23" s="308"/>
      <c r="M23" s="308"/>
      <c r="N23" s="283">
        <v>0</v>
      </c>
      <c r="O23" s="283"/>
      <c r="P23" s="283"/>
      <c r="Q23" s="283"/>
    </row>
    <row r="24" spans="2:19" x14ac:dyDescent="0.25">
      <c r="B24" s="275" t="s">
        <v>30</v>
      </c>
      <c r="C24" s="275"/>
      <c r="D24" s="275"/>
      <c r="E24" s="275"/>
      <c r="F24" s="275"/>
      <c r="G24" s="275"/>
      <c r="H24" s="275"/>
      <c r="I24" s="275"/>
      <c r="J24" s="275"/>
      <c r="K24" s="275"/>
      <c r="L24" s="275"/>
      <c r="M24" s="275"/>
      <c r="N24" s="290">
        <v>0</v>
      </c>
      <c r="O24" s="290"/>
      <c r="P24" s="290"/>
      <c r="Q24" s="290"/>
    </row>
    <row r="25" spans="2:19" x14ac:dyDescent="0.25">
      <c r="B25" s="287" t="s">
        <v>53</v>
      </c>
      <c r="C25" s="287"/>
      <c r="D25" s="287"/>
      <c r="E25" s="287"/>
      <c r="F25" s="287"/>
      <c r="G25" s="287"/>
      <c r="H25" s="287"/>
      <c r="I25" s="287"/>
      <c r="J25" s="287"/>
      <c r="K25" s="287"/>
      <c r="L25" s="287"/>
      <c r="M25" s="287"/>
      <c r="N25" s="283">
        <v>0</v>
      </c>
      <c r="O25" s="283"/>
      <c r="P25" s="283"/>
      <c r="Q25" s="283"/>
      <c r="R25" s="171"/>
      <c r="S25" s="82"/>
    </row>
    <row r="26" spans="2:19" x14ac:dyDescent="0.25">
      <c r="B26" s="280" t="s">
        <v>166</v>
      </c>
      <c r="C26" s="280"/>
      <c r="D26" s="280"/>
      <c r="E26" s="280"/>
      <c r="F26" s="280"/>
      <c r="G26" s="280"/>
      <c r="H26" s="280"/>
      <c r="I26" s="280"/>
      <c r="J26" s="280"/>
      <c r="K26" s="280"/>
      <c r="L26" s="280"/>
      <c r="M26" s="280"/>
      <c r="N26" s="283">
        <v>0</v>
      </c>
      <c r="O26" s="283"/>
      <c r="P26" s="283"/>
      <c r="Q26" s="283"/>
      <c r="R26" s="171"/>
      <c r="S26" s="82"/>
    </row>
    <row r="27" spans="2:19" x14ac:dyDescent="0.25">
      <c r="B27" s="275" t="s">
        <v>31</v>
      </c>
      <c r="C27" s="275"/>
      <c r="D27" s="275"/>
      <c r="E27" s="275"/>
      <c r="F27" s="275"/>
      <c r="G27" s="275"/>
      <c r="H27" s="275"/>
      <c r="I27" s="275"/>
      <c r="J27" s="275"/>
      <c r="K27" s="275"/>
      <c r="L27" s="275"/>
      <c r="M27" s="275"/>
      <c r="N27" s="276">
        <f>N28</f>
        <v>22846038.359999999</v>
      </c>
      <c r="O27" s="276"/>
      <c r="P27" s="276"/>
      <c r="Q27" s="276"/>
      <c r="S27" s="82"/>
    </row>
    <row r="28" spans="2:19" x14ac:dyDescent="0.25">
      <c r="B28" s="287" t="s">
        <v>54</v>
      </c>
      <c r="C28" s="287"/>
      <c r="D28" s="287"/>
      <c r="E28" s="287"/>
      <c r="F28" s="287"/>
      <c r="G28" s="287"/>
      <c r="H28" s="287"/>
      <c r="I28" s="287"/>
      <c r="J28" s="287"/>
      <c r="K28" s="287"/>
      <c r="L28" s="287"/>
      <c r="M28" s="287"/>
      <c r="N28" s="288">
        <f>L108</f>
        <v>22846038.359999999</v>
      </c>
      <c r="O28" s="288"/>
      <c r="P28" s="288"/>
      <c r="Q28" s="288"/>
      <c r="R28" s="172"/>
    </row>
    <row r="29" spans="2:19" x14ac:dyDescent="0.25">
      <c r="B29" s="275" t="s">
        <v>32</v>
      </c>
      <c r="C29" s="275"/>
      <c r="D29" s="275"/>
      <c r="E29" s="275"/>
      <c r="F29" s="275"/>
      <c r="G29" s="275"/>
      <c r="H29" s="275"/>
      <c r="I29" s="275"/>
      <c r="J29" s="275"/>
      <c r="K29" s="275"/>
      <c r="L29" s="275"/>
      <c r="M29" s="275"/>
      <c r="N29" s="290">
        <v>0</v>
      </c>
      <c r="O29" s="290"/>
      <c r="P29" s="290"/>
      <c r="Q29" s="290"/>
    </row>
    <row r="30" spans="2:19" x14ac:dyDescent="0.25">
      <c r="B30" s="342" t="s">
        <v>18</v>
      </c>
      <c r="C30" s="342"/>
      <c r="D30" s="342"/>
      <c r="E30" s="342"/>
      <c r="F30" s="342"/>
      <c r="G30" s="342"/>
      <c r="H30" s="342"/>
      <c r="I30" s="342"/>
      <c r="J30" s="342"/>
      <c r="K30" s="342"/>
      <c r="L30" s="342"/>
      <c r="M30" s="342"/>
      <c r="N30" s="283">
        <v>0</v>
      </c>
      <c r="O30" s="283"/>
      <c r="P30" s="283"/>
      <c r="Q30" s="283"/>
    </row>
    <row r="31" spans="2:19" x14ac:dyDescent="0.25">
      <c r="B31" s="284" t="s">
        <v>33</v>
      </c>
      <c r="C31" s="284"/>
      <c r="D31" s="284"/>
      <c r="E31" s="284"/>
      <c r="F31" s="284"/>
      <c r="G31" s="284"/>
      <c r="H31" s="284"/>
      <c r="I31" s="284"/>
      <c r="J31" s="284"/>
      <c r="K31" s="284"/>
      <c r="L31" s="284"/>
      <c r="M31" s="284"/>
      <c r="N31" s="276">
        <f>N32</f>
        <v>3776753.3999999994</v>
      </c>
      <c r="O31" s="276"/>
      <c r="P31" s="276"/>
      <c r="Q31" s="276"/>
    </row>
    <row r="32" spans="2:19" x14ac:dyDescent="0.25">
      <c r="B32" s="287" t="s">
        <v>34</v>
      </c>
      <c r="C32" s="287"/>
      <c r="D32" s="287"/>
      <c r="E32" s="287"/>
      <c r="F32" s="287"/>
      <c r="G32" s="287"/>
      <c r="H32" s="287"/>
      <c r="I32" s="287"/>
      <c r="J32" s="287"/>
      <c r="K32" s="287"/>
      <c r="L32" s="287"/>
      <c r="M32" s="287"/>
      <c r="N32" s="288">
        <f>M108</f>
        <v>3776753.3999999994</v>
      </c>
      <c r="O32" s="288"/>
      <c r="P32" s="288"/>
      <c r="Q32" s="288"/>
      <c r="R32" s="172"/>
    </row>
    <row r="33" spans="2:19" x14ac:dyDescent="0.25">
      <c r="B33" s="287" t="s">
        <v>35</v>
      </c>
      <c r="C33" s="287"/>
      <c r="D33" s="287"/>
      <c r="E33" s="287"/>
      <c r="F33" s="287"/>
      <c r="G33" s="287"/>
      <c r="H33" s="287"/>
      <c r="I33" s="287"/>
      <c r="J33" s="287"/>
      <c r="K33" s="287"/>
      <c r="L33" s="287"/>
      <c r="M33" s="287"/>
      <c r="N33" s="283">
        <v>0</v>
      </c>
      <c r="O33" s="283"/>
      <c r="P33" s="283"/>
      <c r="Q33" s="283"/>
    </row>
    <row r="34" spans="2:19" x14ac:dyDescent="0.25">
      <c r="B34" s="287" t="s">
        <v>36</v>
      </c>
      <c r="C34" s="287"/>
      <c r="D34" s="287"/>
      <c r="E34" s="287"/>
      <c r="F34" s="287"/>
      <c r="G34" s="287"/>
      <c r="H34" s="287"/>
      <c r="I34" s="287"/>
      <c r="J34" s="287"/>
      <c r="K34" s="287"/>
      <c r="L34" s="287"/>
      <c r="M34" s="287"/>
      <c r="N34" s="283">
        <v>0</v>
      </c>
      <c r="O34" s="283"/>
      <c r="P34" s="283"/>
      <c r="Q34" s="283"/>
    </row>
    <row r="35" spans="2:19" x14ac:dyDescent="0.25">
      <c r="B35" s="275" t="s">
        <v>37</v>
      </c>
      <c r="C35" s="275"/>
      <c r="D35" s="275"/>
      <c r="E35" s="275"/>
      <c r="F35" s="275"/>
      <c r="G35" s="275"/>
      <c r="H35" s="275"/>
      <c r="I35" s="275"/>
      <c r="J35" s="275"/>
      <c r="K35" s="275"/>
      <c r="L35" s="275"/>
      <c r="M35" s="275"/>
      <c r="N35" s="276">
        <f>N27+N31</f>
        <v>26622791.759999998</v>
      </c>
      <c r="O35" s="276"/>
      <c r="P35" s="276"/>
      <c r="Q35" s="276"/>
      <c r="R35" s="172"/>
    </row>
    <row r="38" spans="2:19" x14ac:dyDescent="0.25">
      <c r="B38" s="13" t="s">
        <v>25</v>
      </c>
    </row>
    <row r="39" spans="2:19" x14ac:dyDescent="0.25">
      <c r="B39" s="338" t="s">
        <v>57</v>
      </c>
      <c r="C39" s="338" t="s">
        <v>58</v>
      </c>
      <c r="D39" s="338" t="s">
        <v>0</v>
      </c>
      <c r="E39" s="338" t="s">
        <v>1</v>
      </c>
      <c r="F39" s="338" t="s">
        <v>59</v>
      </c>
      <c r="G39" s="338" t="s">
        <v>277</v>
      </c>
      <c r="H39" s="338" t="s">
        <v>2</v>
      </c>
      <c r="I39" s="337" t="s">
        <v>3</v>
      </c>
      <c r="J39" s="337"/>
      <c r="K39" s="337"/>
      <c r="L39" s="337"/>
      <c r="M39" s="337"/>
      <c r="N39" s="338" t="s">
        <v>60</v>
      </c>
      <c r="O39" s="338"/>
      <c r="P39" s="338" t="s">
        <v>4</v>
      </c>
      <c r="Q39" s="338" t="s">
        <v>5</v>
      </c>
    </row>
    <row r="40" spans="2:19" ht="30" customHeight="1" x14ac:dyDescent="0.25">
      <c r="B40" s="338"/>
      <c r="C40" s="338"/>
      <c r="D40" s="338"/>
      <c r="E40" s="338"/>
      <c r="F40" s="338"/>
      <c r="G40" s="338"/>
      <c r="H40" s="338"/>
      <c r="I40" s="337" t="s">
        <v>6</v>
      </c>
      <c r="J40" s="337" t="s">
        <v>7</v>
      </c>
      <c r="K40" s="337"/>
      <c r="L40" s="337"/>
      <c r="M40" s="337" t="s">
        <v>8</v>
      </c>
      <c r="N40" s="338" t="s">
        <v>294</v>
      </c>
      <c r="O40" s="338" t="s">
        <v>241</v>
      </c>
      <c r="P40" s="338"/>
      <c r="Q40" s="338"/>
    </row>
    <row r="41" spans="2:19" ht="73.5" x14ac:dyDescent="0.25">
      <c r="B41" s="338"/>
      <c r="C41" s="338"/>
      <c r="D41" s="338"/>
      <c r="E41" s="338"/>
      <c r="F41" s="338"/>
      <c r="G41" s="338"/>
      <c r="H41" s="338"/>
      <c r="I41" s="337"/>
      <c r="J41" s="10" t="s">
        <v>9</v>
      </c>
      <c r="K41" s="10" t="s">
        <v>10</v>
      </c>
      <c r="L41" s="10" t="s">
        <v>11</v>
      </c>
      <c r="M41" s="337"/>
      <c r="N41" s="338"/>
      <c r="O41" s="338"/>
      <c r="P41" s="338"/>
      <c r="Q41" s="338"/>
    </row>
    <row r="42" spans="2:19" s="47" customFormat="1" ht="12" x14ac:dyDescent="0.2">
      <c r="B42" s="126">
        <v>1</v>
      </c>
      <c r="C42" s="126">
        <v>2</v>
      </c>
      <c r="D42" s="126">
        <v>3</v>
      </c>
      <c r="E42" s="126">
        <v>4</v>
      </c>
      <c r="F42" s="126">
        <v>5</v>
      </c>
      <c r="G42" s="126">
        <v>6</v>
      </c>
      <c r="H42" s="126">
        <v>7</v>
      </c>
      <c r="I42" s="57">
        <v>8</v>
      </c>
      <c r="J42" s="57">
        <v>9</v>
      </c>
      <c r="K42" s="57">
        <v>10</v>
      </c>
      <c r="L42" s="57">
        <v>11</v>
      </c>
      <c r="M42" s="57">
        <v>12</v>
      </c>
      <c r="N42" s="126">
        <v>13</v>
      </c>
      <c r="O42" s="126">
        <v>14</v>
      </c>
      <c r="P42" s="126">
        <v>15</v>
      </c>
      <c r="Q42" s="126">
        <v>16</v>
      </c>
      <c r="R42" s="169"/>
      <c r="S42" s="48"/>
    </row>
    <row r="43" spans="2:19" ht="21" customHeight="1" x14ac:dyDescent="0.25">
      <c r="B43" s="328" t="s">
        <v>552</v>
      </c>
      <c r="C43" s="331" t="s">
        <v>13</v>
      </c>
      <c r="D43" s="331" t="s">
        <v>318</v>
      </c>
      <c r="E43" s="331" t="s">
        <v>301</v>
      </c>
      <c r="F43" s="331" t="s">
        <v>14</v>
      </c>
      <c r="G43" s="331" t="s">
        <v>295</v>
      </c>
      <c r="H43" s="331" t="s">
        <v>15</v>
      </c>
      <c r="I43" s="410">
        <f>SUM(I52:I96)</f>
        <v>21337542.66</v>
      </c>
      <c r="J43" s="334">
        <f t="shared" ref="J43:K43" si="0">SUM(J50:J96)</f>
        <v>0</v>
      </c>
      <c r="K43" s="334">
        <f t="shared" si="0"/>
        <v>0</v>
      </c>
      <c r="L43" s="410">
        <f>SUM(L52:L96)</f>
        <v>18304180.939999998</v>
      </c>
      <c r="M43" s="410">
        <f>SUM(M52:M96)</f>
        <v>3033361.7199999997</v>
      </c>
      <c r="N43" s="44" t="s">
        <v>296</v>
      </c>
      <c r="O43" s="41">
        <f>O52+O55+O59</f>
        <v>167</v>
      </c>
      <c r="P43" s="331" t="s">
        <v>251</v>
      </c>
      <c r="Q43" s="323" t="s">
        <v>457</v>
      </c>
    </row>
    <row r="44" spans="2:19" ht="22.15" customHeight="1" x14ac:dyDescent="0.25">
      <c r="B44" s="328"/>
      <c r="C44" s="331"/>
      <c r="D44" s="331"/>
      <c r="E44" s="331"/>
      <c r="F44" s="331"/>
      <c r="G44" s="331"/>
      <c r="H44" s="331"/>
      <c r="I44" s="410"/>
      <c r="J44" s="334"/>
      <c r="K44" s="334"/>
      <c r="L44" s="410"/>
      <c r="M44" s="410"/>
      <c r="N44" s="44" t="s">
        <v>281</v>
      </c>
      <c r="O44" s="41">
        <f>O53+O56+O60</f>
        <v>167</v>
      </c>
      <c r="P44" s="331"/>
      <c r="Q44" s="323"/>
    </row>
    <row r="45" spans="2:19" ht="31.5" x14ac:dyDescent="0.25">
      <c r="B45" s="328"/>
      <c r="C45" s="331"/>
      <c r="D45" s="331"/>
      <c r="E45" s="331"/>
      <c r="F45" s="331"/>
      <c r="G45" s="331"/>
      <c r="H45" s="331"/>
      <c r="I45" s="410"/>
      <c r="J45" s="334"/>
      <c r="K45" s="334"/>
      <c r="L45" s="410"/>
      <c r="M45" s="410"/>
      <c r="N45" s="44" t="s">
        <v>302</v>
      </c>
      <c r="O45" s="41">
        <f>O61+O63+O65+O67+O69+O71+O73+O75+O77+O79+O81+O83+O85+O87+O91</f>
        <v>266</v>
      </c>
      <c r="P45" s="331"/>
      <c r="Q45" s="323"/>
      <c r="R45" s="173"/>
    </row>
    <row r="46" spans="2:19" ht="31.5" x14ac:dyDescent="0.25">
      <c r="B46" s="328"/>
      <c r="C46" s="331"/>
      <c r="D46" s="331"/>
      <c r="E46" s="331"/>
      <c r="F46" s="331"/>
      <c r="G46" s="331"/>
      <c r="H46" s="331"/>
      <c r="I46" s="410"/>
      <c r="J46" s="334"/>
      <c r="K46" s="334"/>
      <c r="L46" s="410"/>
      <c r="M46" s="410"/>
      <c r="N46" s="44" t="s">
        <v>282</v>
      </c>
      <c r="O46" s="41">
        <f>O62+O64+O66+O68+O70+O72+O74+O76+O78+O80+O82+O84+O86+O88+O92</f>
        <v>286</v>
      </c>
      <c r="P46" s="331"/>
      <c r="Q46" s="323"/>
      <c r="R46" s="173"/>
    </row>
    <row r="47" spans="2:19" ht="31.5" x14ac:dyDescent="0.25">
      <c r="B47" s="328"/>
      <c r="C47" s="331"/>
      <c r="D47" s="331"/>
      <c r="E47" s="331"/>
      <c r="F47" s="331"/>
      <c r="G47" s="331"/>
      <c r="H47" s="331"/>
      <c r="I47" s="410"/>
      <c r="J47" s="334"/>
      <c r="K47" s="334"/>
      <c r="L47" s="410"/>
      <c r="M47" s="410"/>
      <c r="N47" s="44" t="s">
        <v>309</v>
      </c>
      <c r="O47" s="41">
        <f>O57+O89+O93+O95</f>
        <v>96</v>
      </c>
      <c r="P47" s="331"/>
      <c r="Q47" s="323"/>
      <c r="R47" s="173"/>
    </row>
    <row r="48" spans="2:19" ht="42" x14ac:dyDescent="0.25">
      <c r="B48" s="328"/>
      <c r="C48" s="331"/>
      <c r="D48" s="331"/>
      <c r="E48" s="331"/>
      <c r="F48" s="331"/>
      <c r="G48" s="331"/>
      <c r="H48" s="331"/>
      <c r="I48" s="410"/>
      <c r="J48" s="334"/>
      <c r="K48" s="334"/>
      <c r="L48" s="410"/>
      <c r="M48" s="410"/>
      <c r="N48" s="44" t="s">
        <v>283</v>
      </c>
      <c r="O48" s="41">
        <f>O58+O90+O94+O96</f>
        <v>325</v>
      </c>
      <c r="P48" s="331"/>
      <c r="Q48" s="323"/>
      <c r="R48" s="173"/>
    </row>
    <row r="49" spans="2:19" ht="22.5" x14ac:dyDescent="0.25">
      <c r="B49" s="42" t="s">
        <v>16</v>
      </c>
      <c r="C49" s="43"/>
      <c r="D49" s="43"/>
      <c r="E49" s="43"/>
      <c r="F49" s="43"/>
      <c r="G49" s="43"/>
      <c r="H49" s="43"/>
      <c r="I49" s="58"/>
      <c r="J49" s="58"/>
      <c r="K49" s="60"/>
      <c r="L49" s="60"/>
      <c r="M49" s="58"/>
      <c r="N49" s="43"/>
      <c r="O49" s="72"/>
      <c r="P49" s="73"/>
      <c r="Q49" s="43"/>
    </row>
    <row r="50" spans="2:19" ht="24" customHeight="1" x14ac:dyDescent="0.25">
      <c r="B50" s="324" t="s">
        <v>298</v>
      </c>
      <c r="C50" s="325"/>
      <c r="D50" s="319" t="s">
        <v>299</v>
      </c>
      <c r="E50" s="403" t="s">
        <v>660</v>
      </c>
      <c r="F50" s="404"/>
      <c r="G50" s="404"/>
      <c r="H50" s="404"/>
      <c r="I50" s="404"/>
      <c r="J50" s="404"/>
      <c r="K50" s="404"/>
      <c r="L50" s="404"/>
      <c r="M50" s="404"/>
      <c r="N50" s="404"/>
      <c r="O50" s="404"/>
      <c r="P50" s="404"/>
      <c r="Q50" s="405"/>
      <c r="R50" s="174"/>
    </row>
    <row r="51" spans="2:19" ht="21.75" customHeight="1" x14ac:dyDescent="0.25">
      <c r="B51" s="324"/>
      <c r="C51" s="325"/>
      <c r="D51" s="319"/>
      <c r="E51" s="406"/>
      <c r="F51" s="407"/>
      <c r="G51" s="407"/>
      <c r="H51" s="407"/>
      <c r="I51" s="407"/>
      <c r="J51" s="407"/>
      <c r="K51" s="407"/>
      <c r="L51" s="407"/>
      <c r="M51" s="407"/>
      <c r="N51" s="407"/>
      <c r="O51" s="407"/>
      <c r="P51" s="407"/>
      <c r="Q51" s="408"/>
      <c r="R51" s="174"/>
    </row>
    <row r="52" spans="2:19" ht="22.5" x14ac:dyDescent="0.25">
      <c r="B52" s="324" t="s">
        <v>388</v>
      </c>
      <c r="C52" s="325"/>
      <c r="D52" s="319" t="s">
        <v>20</v>
      </c>
      <c r="E52" s="323" t="s">
        <v>18</v>
      </c>
      <c r="F52" s="325"/>
      <c r="G52" s="319" t="s">
        <v>295</v>
      </c>
      <c r="H52" s="325"/>
      <c r="I52" s="320">
        <f>SUM(J52:M53)</f>
        <v>1600000</v>
      </c>
      <c r="J52" s="320">
        <v>0</v>
      </c>
      <c r="K52" s="320">
        <v>0</v>
      </c>
      <c r="L52" s="320">
        <v>1360000</v>
      </c>
      <c r="M52" s="320">
        <v>240000</v>
      </c>
      <c r="N52" s="40" t="s">
        <v>296</v>
      </c>
      <c r="O52" s="38">
        <v>52</v>
      </c>
      <c r="P52" s="319" t="s">
        <v>21</v>
      </c>
      <c r="Q52" s="319" t="s">
        <v>457</v>
      </c>
      <c r="R52" s="174"/>
    </row>
    <row r="53" spans="2:19" ht="22.5" x14ac:dyDescent="0.25">
      <c r="B53" s="324"/>
      <c r="C53" s="325"/>
      <c r="D53" s="319"/>
      <c r="E53" s="323"/>
      <c r="F53" s="325"/>
      <c r="G53" s="319"/>
      <c r="H53" s="325"/>
      <c r="I53" s="320"/>
      <c r="J53" s="320"/>
      <c r="K53" s="320"/>
      <c r="L53" s="320"/>
      <c r="M53" s="320"/>
      <c r="N53" s="40" t="s">
        <v>281</v>
      </c>
      <c r="O53" s="38">
        <v>52</v>
      </c>
      <c r="P53" s="319"/>
      <c r="Q53" s="319"/>
      <c r="R53" s="174"/>
    </row>
    <row r="54" spans="2:19" ht="33.75" x14ac:dyDescent="0.25">
      <c r="B54" s="165" t="s">
        <v>654</v>
      </c>
      <c r="C54" s="166"/>
      <c r="D54" s="94" t="s">
        <v>26</v>
      </c>
      <c r="E54" s="398" t="s">
        <v>655</v>
      </c>
      <c r="F54" s="399"/>
      <c r="G54" s="399"/>
      <c r="H54" s="399"/>
      <c r="I54" s="399"/>
      <c r="J54" s="399"/>
      <c r="K54" s="399"/>
      <c r="L54" s="399"/>
      <c r="M54" s="399"/>
      <c r="N54" s="399"/>
      <c r="O54" s="399"/>
      <c r="P54" s="399"/>
      <c r="Q54" s="400"/>
      <c r="R54" s="174"/>
    </row>
    <row r="55" spans="2:19" ht="22.5" x14ac:dyDescent="0.25">
      <c r="B55" s="343" t="s">
        <v>563</v>
      </c>
      <c r="C55" s="346"/>
      <c r="D55" s="349" t="s">
        <v>26</v>
      </c>
      <c r="E55" s="349" t="s">
        <v>89</v>
      </c>
      <c r="F55" s="346"/>
      <c r="G55" s="349" t="s">
        <v>295</v>
      </c>
      <c r="H55" s="346"/>
      <c r="I55" s="390">
        <f>SUM(J55:M58)</f>
        <v>2009138</v>
      </c>
      <c r="J55" s="352">
        <v>0</v>
      </c>
      <c r="K55" s="352">
        <v>0</v>
      </c>
      <c r="L55" s="390">
        <v>1824615.94</v>
      </c>
      <c r="M55" s="352">
        <v>184522.06</v>
      </c>
      <c r="N55" s="40" t="s">
        <v>296</v>
      </c>
      <c r="O55" s="38">
        <v>47</v>
      </c>
      <c r="P55" s="349" t="s">
        <v>306</v>
      </c>
      <c r="Q55" s="349" t="s">
        <v>457</v>
      </c>
      <c r="R55" s="174"/>
    </row>
    <row r="56" spans="2:19" ht="22.5" x14ac:dyDescent="0.25">
      <c r="B56" s="343"/>
      <c r="C56" s="346"/>
      <c r="D56" s="349"/>
      <c r="E56" s="349"/>
      <c r="F56" s="346"/>
      <c r="G56" s="349"/>
      <c r="H56" s="346"/>
      <c r="I56" s="390"/>
      <c r="J56" s="352"/>
      <c r="K56" s="352"/>
      <c r="L56" s="390"/>
      <c r="M56" s="352"/>
      <c r="N56" s="40" t="s">
        <v>281</v>
      </c>
      <c r="O56" s="38">
        <v>47</v>
      </c>
      <c r="P56" s="349"/>
      <c r="Q56" s="349"/>
      <c r="R56" s="174"/>
    </row>
    <row r="57" spans="2:19" ht="33.75" x14ac:dyDescent="0.25">
      <c r="B57" s="343"/>
      <c r="C57" s="346"/>
      <c r="D57" s="349"/>
      <c r="E57" s="349"/>
      <c r="F57" s="346"/>
      <c r="G57" s="349"/>
      <c r="H57" s="346"/>
      <c r="I57" s="390"/>
      <c r="J57" s="352"/>
      <c r="K57" s="352"/>
      <c r="L57" s="390"/>
      <c r="M57" s="352"/>
      <c r="N57" s="40" t="s">
        <v>309</v>
      </c>
      <c r="O57" s="38">
        <v>20</v>
      </c>
      <c r="P57" s="349"/>
      <c r="Q57" s="349"/>
      <c r="R57" s="174"/>
    </row>
    <row r="58" spans="2:19" ht="33.75" x14ac:dyDescent="0.25">
      <c r="B58" s="343"/>
      <c r="C58" s="346"/>
      <c r="D58" s="349"/>
      <c r="E58" s="349"/>
      <c r="F58" s="346"/>
      <c r="G58" s="349"/>
      <c r="H58" s="346"/>
      <c r="I58" s="390"/>
      <c r="J58" s="352"/>
      <c r="K58" s="352"/>
      <c r="L58" s="390"/>
      <c r="M58" s="352"/>
      <c r="N58" s="40" t="s">
        <v>283</v>
      </c>
      <c r="O58" s="38">
        <v>50</v>
      </c>
      <c r="P58" s="349"/>
      <c r="Q58" s="349"/>
      <c r="R58" s="174"/>
    </row>
    <row r="59" spans="2:19" ht="22.5" x14ac:dyDescent="0.25">
      <c r="B59" s="324" t="s">
        <v>564</v>
      </c>
      <c r="C59" s="325"/>
      <c r="D59" s="319" t="s">
        <v>23</v>
      </c>
      <c r="E59" s="323" t="s">
        <v>18</v>
      </c>
      <c r="F59" s="325"/>
      <c r="G59" s="319" t="s">
        <v>295</v>
      </c>
      <c r="H59" s="325"/>
      <c r="I59" s="320">
        <f>SUM(J59:M60)</f>
        <v>3000000</v>
      </c>
      <c r="J59" s="320">
        <v>0</v>
      </c>
      <c r="K59" s="320">
        <v>0</v>
      </c>
      <c r="L59" s="320">
        <v>2550000</v>
      </c>
      <c r="M59" s="320">
        <v>450000</v>
      </c>
      <c r="N59" s="40" t="s">
        <v>296</v>
      </c>
      <c r="O59" s="38">
        <v>68</v>
      </c>
      <c r="P59" s="319" t="s">
        <v>308</v>
      </c>
      <c r="Q59" s="319" t="s">
        <v>372</v>
      </c>
      <c r="R59" s="174"/>
    </row>
    <row r="60" spans="2:19" ht="22.5" x14ac:dyDescent="0.25">
      <c r="B60" s="324"/>
      <c r="C60" s="325"/>
      <c r="D60" s="319"/>
      <c r="E60" s="323"/>
      <c r="F60" s="325"/>
      <c r="G60" s="319"/>
      <c r="H60" s="325"/>
      <c r="I60" s="320"/>
      <c r="J60" s="320"/>
      <c r="K60" s="320"/>
      <c r="L60" s="320"/>
      <c r="M60" s="320"/>
      <c r="N60" s="40" t="s">
        <v>281</v>
      </c>
      <c r="O60" s="38">
        <v>68</v>
      </c>
      <c r="P60" s="319"/>
      <c r="Q60" s="319"/>
      <c r="R60" s="174"/>
      <c r="S60" s="25" t="s">
        <v>280</v>
      </c>
    </row>
    <row r="61" spans="2:19" ht="33.75" x14ac:dyDescent="0.25">
      <c r="B61" s="324" t="s">
        <v>565</v>
      </c>
      <c r="C61" s="325"/>
      <c r="D61" s="319" t="s">
        <v>299</v>
      </c>
      <c r="E61" s="319" t="s">
        <v>652</v>
      </c>
      <c r="F61" s="325"/>
      <c r="G61" s="319" t="s">
        <v>295</v>
      </c>
      <c r="H61" s="325"/>
      <c r="I61" s="320">
        <f>SUM(J61:M62)</f>
        <v>2131176.48</v>
      </c>
      <c r="J61" s="320">
        <v>0</v>
      </c>
      <c r="K61" s="320">
        <v>0</v>
      </c>
      <c r="L61" s="320">
        <v>1811500</v>
      </c>
      <c r="M61" s="320">
        <v>319676.48</v>
      </c>
      <c r="N61" s="40" t="s">
        <v>302</v>
      </c>
      <c r="O61" s="38">
        <v>37</v>
      </c>
      <c r="P61" s="319" t="s">
        <v>308</v>
      </c>
      <c r="Q61" s="319" t="s">
        <v>372</v>
      </c>
      <c r="R61" s="174"/>
    </row>
    <row r="62" spans="2:19" ht="57" customHeight="1" x14ac:dyDescent="0.25">
      <c r="B62" s="324"/>
      <c r="C62" s="325"/>
      <c r="D62" s="319"/>
      <c r="E62" s="319"/>
      <c r="F62" s="325"/>
      <c r="G62" s="319"/>
      <c r="H62" s="325"/>
      <c r="I62" s="320"/>
      <c r="J62" s="320"/>
      <c r="K62" s="320"/>
      <c r="L62" s="320"/>
      <c r="M62" s="320"/>
      <c r="N62" s="40" t="s">
        <v>282</v>
      </c>
      <c r="O62" s="38">
        <v>37</v>
      </c>
      <c r="P62" s="319"/>
      <c r="Q62" s="319"/>
      <c r="R62" s="174"/>
    </row>
    <row r="63" spans="2:19" ht="33.75" x14ac:dyDescent="0.25">
      <c r="B63" s="324" t="s">
        <v>566</v>
      </c>
      <c r="C63" s="325"/>
      <c r="D63" s="319" t="s">
        <v>20</v>
      </c>
      <c r="E63" s="323" t="s">
        <v>18</v>
      </c>
      <c r="F63" s="325"/>
      <c r="G63" s="319" t="s">
        <v>295</v>
      </c>
      <c r="H63" s="325"/>
      <c r="I63" s="320">
        <f>SUM(J63:M64)</f>
        <v>110000</v>
      </c>
      <c r="J63" s="320">
        <v>0</v>
      </c>
      <c r="K63" s="320">
        <v>0</v>
      </c>
      <c r="L63" s="320">
        <v>93500</v>
      </c>
      <c r="M63" s="320">
        <v>16500</v>
      </c>
      <c r="N63" s="40" t="s">
        <v>302</v>
      </c>
      <c r="O63" s="38">
        <v>4</v>
      </c>
      <c r="P63" s="319" t="s">
        <v>251</v>
      </c>
      <c r="Q63" s="319" t="s">
        <v>19</v>
      </c>
      <c r="R63" s="174"/>
    </row>
    <row r="64" spans="2:19" ht="33.75" x14ac:dyDescent="0.25">
      <c r="B64" s="324"/>
      <c r="C64" s="325"/>
      <c r="D64" s="319"/>
      <c r="E64" s="323"/>
      <c r="F64" s="325"/>
      <c r="G64" s="319"/>
      <c r="H64" s="325"/>
      <c r="I64" s="320"/>
      <c r="J64" s="320"/>
      <c r="K64" s="320"/>
      <c r="L64" s="320"/>
      <c r="M64" s="320"/>
      <c r="N64" s="40" t="s">
        <v>282</v>
      </c>
      <c r="O64" s="38">
        <v>4</v>
      </c>
      <c r="P64" s="319"/>
      <c r="Q64" s="319"/>
      <c r="R64" s="174"/>
    </row>
    <row r="65" spans="2:21" ht="30.6" customHeight="1" x14ac:dyDescent="0.25">
      <c r="B65" s="324" t="s">
        <v>567</v>
      </c>
      <c r="C65" s="325"/>
      <c r="D65" s="319" t="s">
        <v>20</v>
      </c>
      <c r="E65" s="319" t="s">
        <v>305</v>
      </c>
      <c r="F65" s="325"/>
      <c r="G65" s="319" t="s">
        <v>295</v>
      </c>
      <c r="H65" s="325"/>
      <c r="I65" s="320">
        <f>SUM(J65:M66)</f>
        <v>941177</v>
      </c>
      <c r="J65" s="320">
        <v>0</v>
      </c>
      <c r="K65" s="320">
        <v>0</v>
      </c>
      <c r="L65" s="320">
        <v>800000</v>
      </c>
      <c r="M65" s="320">
        <v>141177</v>
      </c>
      <c r="N65" s="40" t="s">
        <v>302</v>
      </c>
      <c r="O65" s="38">
        <v>35</v>
      </c>
      <c r="P65" s="319" t="s">
        <v>251</v>
      </c>
      <c r="Q65" s="319" t="s">
        <v>19</v>
      </c>
      <c r="R65" s="174"/>
    </row>
    <row r="66" spans="2:21" ht="33.75" x14ac:dyDescent="0.25">
      <c r="B66" s="324"/>
      <c r="C66" s="325"/>
      <c r="D66" s="319"/>
      <c r="E66" s="319"/>
      <c r="F66" s="325"/>
      <c r="G66" s="319"/>
      <c r="H66" s="325"/>
      <c r="I66" s="320"/>
      <c r="J66" s="320"/>
      <c r="K66" s="320"/>
      <c r="L66" s="320"/>
      <c r="M66" s="320"/>
      <c r="N66" s="40" t="s">
        <v>282</v>
      </c>
      <c r="O66" s="38">
        <v>35</v>
      </c>
      <c r="P66" s="319"/>
      <c r="Q66" s="319"/>
      <c r="R66" s="174"/>
    </row>
    <row r="67" spans="2:21" ht="33.75" x14ac:dyDescent="0.25">
      <c r="B67" s="324" t="s">
        <v>568</v>
      </c>
      <c r="C67" s="325"/>
      <c r="D67" s="319" t="s">
        <v>22</v>
      </c>
      <c r="E67" s="319" t="s">
        <v>18</v>
      </c>
      <c r="F67" s="325"/>
      <c r="G67" s="319" t="s">
        <v>295</v>
      </c>
      <c r="H67" s="325"/>
      <c r="I67" s="320">
        <f>SUM(J67:M68)</f>
        <v>550000</v>
      </c>
      <c r="J67" s="320">
        <v>0</v>
      </c>
      <c r="K67" s="320">
        <v>0</v>
      </c>
      <c r="L67" s="320">
        <v>467500</v>
      </c>
      <c r="M67" s="320">
        <v>82500</v>
      </c>
      <c r="N67" s="40" t="s">
        <v>302</v>
      </c>
      <c r="O67" s="38">
        <v>12</v>
      </c>
      <c r="P67" s="319" t="s">
        <v>251</v>
      </c>
      <c r="Q67" s="319" t="s">
        <v>252</v>
      </c>
      <c r="R67" s="174"/>
    </row>
    <row r="68" spans="2:21" ht="45" customHeight="1" x14ac:dyDescent="0.25">
      <c r="B68" s="324"/>
      <c r="C68" s="325"/>
      <c r="D68" s="319"/>
      <c r="E68" s="319"/>
      <c r="F68" s="325"/>
      <c r="G68" s="319"/>
      <c r="H68" s="325"/>
      <c r="I68" s="320"/>
      <c r="J68" s="320"/>
      <c r="K68" s="320"/>
      <c r="L68" s="320"/>
      <c r="M68" s="320"/>
      <c r="N68" s="40" t="s">
        <v>282</v>
      </c>
      <c r="O68" s="38">
        <v>12</v>
      </c>
      <c r="P68" s="319"/>
      <c r="Q68" s="319"/>
      <c r="R68" s="174"/>
    </row>
    <row r="69" spans="2:21" ht="37.5" customHeight="1" x14ac:dyDescent="0.25">
      <c r="B69" s="324" t="s">
        <v>569</v>
      </c>
      <c r="C69" s="325"/>
      <c r="D69" s="319" t="s">
        <v>22</v>
      </c>
      <c r="E69" s="319" t="s">
        <v>18</v>
      </c>
      <c r="F69" s="325"/>
      <c r="G69" s="319" t="s">
        <v>295</v>
      </c>
      <c r="H69" s="325"/>
      <c r="I69" s="320">
        <f>SUM(J69:M70)</f>
        <v>690192.6</v>
      </c>
      <c r="J69" s="320">
        <v>0</v>
      </c>
      <c r="K69" s="320">
        <v>0</v>
      </c>
      <c r="L69" s="320">
        <v>586663.71</v>
      </c>
      <c r="M69" s="320">
        <v>103528.89</v>
      </c>
      <c r="N69" s="40" t="s">
        <v>302</v>
      </c>
      <c r="O69" s="38">
        <v>10</v>
      </c>
      <c r="P69" s="319" t="s">
        <v>300</v>
      </c>
      <c r="Q69" s="319" t="s">
        <v>264</v>
      </c>
      <c r="R69" s="174"/>
    </row>
    <row r="70" spans="2:21" ht="33.75" x14ac:dyDescent="0.25">
      <c r="B70" s="324"/>
      <c r="C70" s="325"/>
      <c r="D70" s="319"/>
      <c r="E70" s="319"/>
      <c r="F70" s="325"/>
      <c r="G70" s="319"/>
      <c r="H70" s="325"/>
      <c r="I70" s="320"/>
      <c r="J70" s="320"/>
      <c r="K70" s="320"/>
      <c r="L70" s="320"/>
      <c r="M70" s="320"/>
      <c r="N70" s="40" t="s">
        <v>282</v>
      </c>
      <c r="O70" s="38">
        <v>10</v>
      </c>
      <c r="P70" s="319"/>
      <c r="Q70" s="319"/>
      <c r="R70" s="174"/>
    </row>
    <row r="71" spans="2:21" ht="22.5" customHeight="1" x14ac:dyDescent="0.25">
      <c r="B71" s="324" t="s">
        <v>570</v>
      </c>
      <c r="C71" s="325"/>
      <c r="D71" s="319" t="s">
        <v>22</v>
      </c>
      <c r="E71" s="403" t="s">
        <v>659</v>
      </c>
      <c r="F71" s="404"/>
      <c r="G71" s="404"/>
      <c r="H71" s="404"/>
      <c r="I71" s="404"/>
      <c r="J71" s="404"/>
      <c r="K71" s="404"/>
      <c r="L71" s="404"/>
      <c r="M71" s="404"/>
      <c r="N71" s="404"/>
      <c r="O71" s="404"/>
      <c r="P71" s="404"/>
      <c r="Q71" s="405"/>
      <c r="R71" s="174"/>
    </row>
    <row r="72" spans="2:21" ht="37.5" customHeight="1" x14ac:dyDescent="0.25">
      <c r="B72" s="324"/>
      <c r="C72" s="325"/>
      <c r="D72" s="319"/>
      <c r="E72" s="406"/>
      <c r="F72" s="407"/>
      <c r="G72" s="407"/>
      <c r="H72" s="407"/>
      <c r="I72" s="407"/>
      <c r="J72" s="407"/>
      <c r="K72" s="407"/>
      <c r="L72" s="407"/>
      <c r="M72" s="407"/>
      <c r="N72" s="407"/>
      <c r="O72" s="407"/>
      <c r="P72" s="407"/>
      <c r="Q72" s="408"/>
      <c r="R72" s="174"/>
    </row>
    <row r="73" spans="2:21" ht="33.75" x14ac:dyDescent="0.25">
      <c r="B73" s="343" t="s">
        <v>571</v>
      </c>
      <c r="C73" s="409"/>
      <c r="D73" s="349" t="s">
        <v>22</v>
      </c>
      <c r="E73" s="349" t="s">
        <v>18</v>
      </c>
      <c r="F73" s="346"/>
      <c r="G73" s="349" t="s">
        <v>295</v>
      </c>
      <c r="H73" s="346"/>
      <c r="I73" s="352">
        <f>SUM(J73:M74)</f>
        <v>1000000</v>
      </c>
      <c r="J73" s="352">
        <v>0</v>
      </c>
      <c r="K73" s="352">
        <v>0</v>
      </c>
      <c r="L73" s="352">
        <v>850000</v>
      </c>
      <c r="M73" s="352">
        <v>150000</v>
      </c>
      <c r="N73" s="40" t="s">
        <v>302</v>
      </c>
      <c r="O73" s="38">
        <v>30</v>
      </c>
      <c r="P73" s="349" t="s">
        <v>251</v>
      </c>
      <c r="Q73" s="349" t="s">
        <v>306</v>
      </c>
      <c r="R73" s="174"/>
    </row>
    <row r="74" spans="2:21" ht="33.75" x14ac:dyDescent="0.25">
      <c r="B74" s="343"/>
      <c r="C74" s="409"/>
      <c r="D74" s="349"/>
      <c r="E74" s="349"/>
      <c r="F74" s="346"/>
      <c r="G74" s="349"/>
      <c r="H74" s="346"/>
      <c r="I74" s="352"/>
      <c r="J74" s="352"/>
      <c r="K74" s="352"/>
      <c r="L74" s="352"/>
      <c r="M74" s="352"/>
      <c r="N74" s="40" t="s">
        <v>282</v>
      </c>
      <c r="O74" s="38">
        <v>30</v>
      </c>
      <c r="P74" s="349"/>
      <c r="Q74" s="349"/>
      <c r="R74" s="174"/>
    </row>
    <row r="75" spans="2:21" ht="34.15" customHeight="1" x14ac:dyDescent="0.25">
      <c r="B75" s="324" t="s">
        <v>661</v>
      </c>
      <c r="C75" s="325"/>
      <c r="D75" s="319" t="s">
        <v>26</v>
      </c>
      <c r="E75" s="323" t="s">
        <v>18</v>
      </c>
      <c r="F75" s="325"/>
      <c r="G75" s="319" t="s">
        <v>295</v>
      </c>
      <c r="H75" s="325"/>
      <c r="I75" s="359">
        <f>SUM(J75:M76)</f>
        <v>606951.18000000005</v>
      </c>
      <c r="J75" s="320">
        <v>0</v>
      </c>
      <c r="K75" s="320">
        <v>0</v>
      </c>
      <c r="L75" s="359">
        <v>566330</v>
      </c>
      <c r="M75" s="359">
        <v>40621.18</v>
      </c>
      <c r="N75" s="40" t="s">
        <v>302</v>
      </c>
      <c r="O75" s="38">
        <v>12</v>
      </c>
      <c r="P75" s="319" t="s">
        <v>21</v>
      </c>
      <c r="Q75" s="319" t="s">
        <v>457</v>
      </c>
      <c r="R75" s="174"/>
      <c r="U75" s="25"/>
    </row>
    <row r="76" spans="2:21" ht="33.75" x14ac:dyDescent="0.25">
      <c r="B76" s="324"/>
      <c r="C76" s="325"/>
      <c r="D76" s="319"/>
      <c r="E76" s="323"/>
      <c r="F76" s="325"/>
      <c r="G76" s="319"/>
      <c r="H76" s="325"/>
      <c r="I76" s="359"/>
      <c r="J76" s="320"/>
      <c r="K76" s="320"/>
      <c r="L76" s="359"/>
      <c r="M76" s="359"/>
      <c r="N76" s="40" t="s">
        <v>282</v>
      </c>
      <c r="O76" s="38">
        <v>12</v>
      </c>
      <c r="P76" s="319"/>
      <c r="Q76" s="319"/>
      <c r="R76" s="174"/>
    </row>
    <row r="77" spans="2:21" ht="33.6" customHeight="1" x14ac:dyDescent="0.25">
      <c r="B77" s="324" t="s">
        <v>572</v>
      </c>
      <c r="C77" s="325"/>
      <c r="D77" s="319" t="s">
        <v>26</v>
      </c>
      <c r="E77" s="319" t="s">
        <v>18</v>
      </c>
      <c r="F77" s="325"/>
      <c r="G77" s="319" t="s">
        <v>295</v>
      </c>
      <c r="H77" s="325"/>
      <c r="I77" s="320">
        <f>SUM(J77:M78)</f>
        <v>850000</v>
      </c>
      <c r="J77" s="320">
        <v>0</v>
      </c>
      <c r="K77" s="320">
        <v>0</v>
      </c>
      <c r="L77" s="320">
        <v>722500</v>
      </c>
      <c r="M77" s="320">
        <v>127500</v>
      </c>
      <c r="N77" s="40" t="s">
        <v>302</v>
      </c>
      <c r="O77" s="38">
        <v>10</v>
      </c>
      <c r="P77" s="319" t="s">
        <v>308</v>
      </c>
      <c r="Q77" s="319" t="s">
        <v>264</v>
      </c>
      <c r="R77" s="174"/>
      <c r="U77" s="25"/>
    </row>
    <row r="78" spans="2:21" ht="33.75" x14ac:dyDescent="0.25">
      <c r="B78" s="324"/>
      <c r="C78" s="325"/>
      <c r="D78" s="319"/>
      <c r="E78" s="319"/>
      <c r="F78" s="325"/>
      <c r="G78" s="319"/>
      <c r="H78" s="325"/>
      <c r="I78" s="320"/>
      <c r="J78" s="320"/>
      <c r="K78" s="320"/>
      <c r="L78" s="320"/>
      <c r="M78" s="320"/>
      <c r="N78" s="40" t="s">
        <v>282</v>
      </c>
      <c r="O78" s="38">
        <v>10</v>
      </c>
      <c r="P78" s="319"/>
      <c r="Q78" s="319"/>
      <c r="R78" s="174"/>
    </row>
    <row r="79" spans="2:21" ht="31.15" customHeight="1" x14ac:dyDescent="0.25">
      <c r="B79" s="324" t="s">
        <v>573</v>
      </c>
      <c r="C79" s="325"/>
      <c r="D79" s="319" t="s">
        <v>26</v>
      </c>
      <c r="E79" s="403" t="s">
        <v>698</v>
      </c>
      <c r="F79" s="404"/>
      <c r="G79" s="404"/>
      <c r="H79" s="404"/>
      <c r="I79" s="404"/>
      <c r="J79" s="404"/>
      <c r="K79" s="404"/>
      <c r="L79" s="404"/>
      <c r="M79" s="404"/>
      <c r="N79" s="404"/>
      <c r="O79" s="404"/>
      <c r="P79" s="404"/>
      <c r="Q79" s="405"/>
      <c r="R79" s="174"/>
      <c r="U79" s="25"/>
    </row>
    <row r="80" spans="2:21" x14ac:dyDescent="0.25">
      <c r="B80" s="324"/>
      <c r="C80" s="325"/>
      <c r="D80" s="319"/>
      <c r="E80" s="406"/>
      <c r="F80" s="407"/>
      <c r="G80" s="407"/>
      <c r="H80" s="407"/>
      <c r="I80" s="407"/>
      <c r="J80" s="407"/>
      <c r="K80" s="407"/>
      <c r="L80" s="407"/>
      <c r="M80" s="407"/>
      <c r="N80" s="407"/>
      <c r="O80" s="407"/>
      <c r="P80" s="407"/>
      <c r="Q80" s="408"/>
      <c r="R80" s="174"/>
    </row>
    <row r="81" spans="2:23" ht="31.9" customHeight="1" x14ac:dyDescent="0.25">
      <c r="B81" s="324" t="s">
        <v>574</v>
      </c>
      <c r="C81" s="325"/>
      <c r="D81" s="319" t="s">
        <v>23</v>
      </c>
      <c r="E81" s="323" t="s">
        <v>18</v>
      </c>
      <c r="F81" s="325"/>
      <c r="G81" s="319" t="s">
        <v>295</v>
      </c>
      <c r="H81" s="325"/>
      <c r="I81" s="320">
        <f>SUM(J81:M82)</f>
        <v>139100</v>
      </c>
      <c r="J81" s="320">
        <v>0</v>
      </c>
      <c r="K81" s="320">
        <v>0</v>
      </c>
      <c r="L81" s="320">
        <v>118235</v>
      </c>
      <c r="M81" s="320">
        <v>20865</v>
      </c>
      <c r="N81" s="40" t="s">
        <v>302</v>
      </c>
      <c r="O81" s="38">
        <v>4</v>
      </c>
      <c r="P81" s="319" t="s">
        <v>251</v>
      </c>
      <c r="Q81" s="319" t="s">
        <v>19</v>
      </c>
      <c r="R81" s="174"/>
      <c r="T81" s="18"/>
      <c r="W81" s="28"/>
    </row>
    <row r="82" spans="2:23" ht="33.75" x14ac:dyDescent="0.25">
      <c r="B82" s="324"/>
      <c r="C82" s="325"/>
      <c r="D82" s="319"/>
      <c r="E82" s="323"/>
      <c r="F82" s="325"/>
      <c r="G82" s="319"/>
      <c r="H82" s="325"/>
      <c r="I82" s="320"/>
      <c r="J82" s="320"/>
      <c r="K82" s="320"/>
      <c r="L82" s="320"/>
      <c r="M82" s="320"/>
      <c r="N82" s="40" t="s">
        <v>282</v>
      </c>
      <c r="O82" s="38">
        <v>4</v>
      </c>
      <c r="P82" s="319"/>
      <c r="Q82" s="319"/>
      <c r="R82" s="174"/>
      <c r="T82" s="18"/>
      <c r="W82" s="28"/>
    </row>
    <row r="83" spans="2:23" ht="33" customHeight="1" x14ac:dyDescent="0.25">
      <c r="B83" s="324" t="s">
        <v>575</v>
      </c>
      <c r="C83" s="325"/>
      <c r="D83" s="319" t="s">
        <v>23</v>
      </c>
      <c r="E83" s="323" t="s">
        <v>18</v>
      </c>
      <c r="F83" s="325"/>
      <c r="G83" s="319" t="s">
        <v>295</v>
      </c>
      <c r="H83" s="325"/>
      <c r="I83" s="320">
        <f>SUM(J83:M84)</f>
        <v>730000</v>
      </c>
      <c r="J83" s="320">
        <v>0</v>
      </c>
      <c r="K83" s="320">
        <v>0</v>
      </c>
      <c r="L83" s="320">
        <v>620500</v>
      </c>
      <c r="M83" s="320">
        <v>109500</v>
      </c>
      <c r="N83" s="40" t="s">
        <v>302</v>
      </c>
      <c r="O83" s="38">
        <v>10</v>
      </c>
      <c r="P83" s="319" t="s">
        <v>251</v>
      </c>
      <c r="Q83" s="319" t="s">
        <v>19</v>
      </c>
      <c r="R83" s="174"/>
      <c r="T83" s="18"/>
      <c r="W83" s="28"/>
    </row>
    <row r="84" spans="2:23" ht="59.25" customHeight="1" x14ac:dyDescent="0.25">
      <c r="B84" s="324"/>
      <c r="C84" s="325"/>
      <c r="D84" s="319"/>
      <c r="E84" s="323"/>
      <c r="F84" s="325"/>
      <c r="G84" s="319"/>
      <c r="H84" s="325"/>
      <c r="I84" s="320"/>
      <c r="J84" s="320"/>
      <c r="K84" s="320"/>
      <c r="L84" s="320"/>
      <c r="M84" s="320"/>
      <c r="N84" s="40" t="s">
        <v>282</v>
      </c>
      <c r="O84" s="38">
        <v>10</v>
      </c>
      <c r="P84" s="319"/>
      <c r="Q84" s="319"/>
      <c r="R84" s="174"/>
      <c r="U84" s="29"/>
      <c r="V84" s="29"/>
      <c r="W84" s="30"/>
    </row>
    <row r="85" spans="2:23" ht="33.75" x14ac:dyDescent="0.25">
      <c r="B85" s="324" t="s">
        <v>576</v>
      </c>
      <c r="C85" s="325"/>
      <c r="D85" s="319" t="s">
        <v>23</v>
      </c>
      <c r="E85" s="323" t="s">
        <v>18</v>
      </c>
      <c r="F85" s="325"/>
      <c r="G85" s="319" t="s">
        <v>295</v>
      </c>
      <c r="H85" s="325"/>
      <c r="I85" s="320">
        <f>SUM(J85:M86)</f>
        <v>800000</v>
      </c>
      <c r="J85" s="320">
        <v>0</v>
      </c>
      <c r="K85" s="320">
        <v>0</v>
      </c>
      <c r="L85" s="320">
        <v>680000</v>
      </c>
      <c r="M85" s="320">
        <v>120000</v>
      </c>
      <c r="N85" s="40" t="s">
        <v>302</v>
      </c>
      <c r="O85" s="38">
        <v>32</v>
      </c>
      <c r="P85" s="319" t="s">
        <v>251</v>
      </c>
      <c r="Q85" s="319" t="s">
        <v>19</v>
      </c>
      <c r="R85" s="174"/>
      <c r="T85" s="18"/>
      <c r="W85" s="28"/>
    </row>
    <row r="86" spans="2:23" ht="33.75" x14ac:dyDescent="0.25">
      <c r="B86" s="324"/>
      <c r="C86" s="325"/>
      <c r="D86" s="319"/>
      <c r="E86" s="323"/>
      <c r="F86" s="325"/>
      <c r="G86" s="319"/>
      <c r="H86" s="325"/>
      <c r="I86" s="320"/>
      <c r="J86" s="320"/>
      <c r="K86" s="320"/>
      <c r="L86" s="320"/>
      <c r="M86" s="320"/>
      <c r="N86" s="40" t="s">
        <v>282</v>
      </c>
      <c r="O86" s="38">
        <v>32</v>
      </c>
      <c r="P86" s="319"/>
      <c r="Q86" s="319"/>
      <c r="R86" s="174"/>
      <c r="U86" s="29"/>
      <c r="V86" s="29"/>
      <c r="W86" s="30"/>
    </row>
    <row r="87" spans="2:23" ht="33.75" x14ac:dyDescent="0.25">
      <c r="B87" s="324" t="s">
        <v>577</v>
      </c>
      <c r="C87" s="325"/>
      <c r="D87" s="319" t="s">
        <v>23</v>
      </c>
      <c r="E87" s="323" t="s">
        <v>18</v>
      </c>
      <c r="F87" s="325"/>
      <c r="G87" s="319" t="s">
        <v>295</v>
      </c>
      <c r="H87" s="325"/>
      <c r="I87" s="320">
        <f>SUM(J87:M88)</f>
        <v>450000</v>
      </c>
      <c r="J87" s="320">
        <v>0</v>
      </c>
      <c r="K87" s="320">
        <v>0</v>
      </c>
      <c r="L87" s="320">
        <v>382500</v>
      </c>
      <c r="M87" s="320">
        <v>67500</v>
      </c>
      <c r="N87" s="40" t="s">
        <v>302</v>
      </c>
      <c r="O87" s="38">
        <v>30</v>
      </c>
      <c r="P87" s="319" t="s">
        <v>300</v>
      </c>
      <c r="Q87" s="319" t="s">
        <v>19</v>
      </c>
      <c r="R87" s="174"/>
      <c r="T87" s="18"/>
      <c r="W87" s="28"/>
    </row>
    <row r="88" spans="2:23" ht="33.75" x14ac:dyDescent="0.25">
      <c r="B88" s="324"/>
      <c r="C88" s="325"/>
      <c r="D88" s="319"/>
      <c r="E88" s="323"/>
      <c r="F88" s="325"/>
      <c r="G88" s="319"/>
      <c r="H88" s="325"/>
      <c r="I88" s="320"/>
      <c r="J88" s="320"/>
      <c r="K88" s="320"/>
      <c r="L88" s="320"/>
      <c r="M88" s="320"/>
      <c r="N88" s="40" t="s">
        <v>282</v>
      </c>
      <c r="O88" s="38">
        <v>30</v>
      </c>
      <c r="P88" s="319"/>
      <c r="Q88" s="319"/>
      <c r="R88" s="174"/>
      <c r="U88" s="29"/>
      <c r="V88" s="29"/>
      <c r="W88" s="30"/>
    </row>
    <row r="89" spans="2:23" s="18" customFormat="1" ht="33.75" x14ac:dyDescent="0.25">
      <c r="B89" s="324" t="s">
        <v>578</v>
      </c>
      <c r="C89" s="325"/>
      <c r="D89" s="319" t="s">
        <v>22</v>
      </c>
      <c r="E89" s="319" t="s">
        <v>311</v>
      </c>
      <c r="F89" s="325"/>
      <c r="G89" s="319" t="s">
        <v>295</v>
      </c>
      <c r="H89" s="325"/>
      <c r="I89" s="415">
        <f>SUM(J89:M90)</f>
        <v>800000</v>
      </c>
      <c r="J89" s="415">
        <v>0</v>
      </c>
      <c r="K89" s="415">
        <v>0</v>
      </c>
      <c r="L89" s="415">
        <v>680000</v>
      </c>
      <c r="M89" s="415">
        <v>120000</v>
      </c>
      <c r="N89" s="40" t="s">
        <v>309</v>
      </c>
      <c r="O89" s="38">
        <f>18+8</f>
        <v>26</v>
      </c>
      <c r="P89" s="319" t="s">
        <v>251</v>
      </c>
      <c r="Q89" s="319" t="s">
        <v>24</v>
      </c>
      <c r="R89" s="174"/>
      <c r="S89" s="26"/>
    </row>
    <row r="90" spans="2:23" ht="33.75" x14ac:dyDescent="0.25">
      <c r="B90" s="324"/>
      <c r="C90" s="325"/>
      <c r="D90" s="319"/>
      <c r="E90" s="319"/>
      <c r="F90" s="325"/>
      <c r="G90" s="319"/>
      <c r="H90" s="325"/>
      <c r="I90" s="415"/>
      <c r="J90" s="415"/>
      <c r="K90" s="415"/>
      <c r="L90" s="415"/>
      <c r="M90" s="415"/>
      <c r="N90" s="40" t="s">
        <v>283</v>
      </c>
      <c r="O90" s="38">
        <f>20+35</f>
        <v>55</v>
      </c>
      <c r="P90" s="319"/>
      <c r="Q90" s="319"/>
      <c r="R90" s="174"/>
    </row>
    <row r="91" spans="2:23" ht="35.25" customHeight="1" x14ac:dyDescent="0.25">
      <c r="B91" s="343" t="s">
        <v>579</v>
      </c>
      <c r="C91" s="346"/>
      <c r="D91" s="349" t="s">
        <v>22</v>
      </c>
      <c r="E91" s="349" t="s">
        <v>653</v>
      </c>
      <c r="F91" s="346"/>
      <c r="G91" s="349" t="s">
        <v>295</v>
      </c>
      <c r="H91" s="346"/>
      <c r="I91" s="416">
        <f>SUM(J91:M94)</f>
        <v>4029807.4</v>
      </c>
      <c r="J91" s="416">
        <v>0</v>
      </c>
      <c r="K91" s="416">
        <v>0</v>
      </c>
      <c r="L91" s="416">
        <v>3425336.29</v>
      </c>
      <c r="M91" s="416">
        <v>604471.11</v>
      </c>
      <c r="N91" s="40" t="s">
        <v>302</v>
      </c>
      <c r="O91" s="38">
        <v>40</v>
      </c>
      <c r="P91" s="349" t="s">
        <v>24</v>
      </c>
      <c r="Q91" s="349" t="s">
        <v>372</v>
      </c>
      <c r="R91" s="174"/>
    </row>
    <row r="92" spans="2:23" ht="35.25" customHeight="1" x14ac:dyDescent="0.25">
      <c r="B92" s="343"/>
      <c r="C92" s="346"/>
      <c r="D92" s="349"/>
      <c r="E92" s="349"/>
      <c r="F92" s="346"/>
      <c r="G92" s="349"/>
      <c r="H92" s="346"/>
      <c r="I92" s="416"/>
      <c r="J92" s="416"/>
      <c r="K92" s="416"/>
      <c r="L92" s="416"/>
      <c r="M92" s="416"/>
      <c r="N92" s="40" t="s">
        <v>282</v>
      </c>
      <c r="O92" s="38">
        <v>60</v>
      </c>
      <c r="P92" s="349"/>
      <c r="Q92" s="349"/>
      <c r="R92" s="174"/>
    </row>
    <row r="93" spans="2:23" ht="35.25" customHeight="1" x14ac:dyDescent="0.25">
      <c r="B93" s="343"/>
      <c r="C93" s="346"/>
      <c r="D93" s="349"/>
      <c r="E93" s="349"/>
      <c r="F93" s="346"/>
      <c r="G93" s="349"/>
      <c r="H93" s="346"/>
      <c r="I93" s="416"/>
      <c r="J93" s="416"/>
      <c r="K93" s="416"/>
      <c r="L93" s="416"/>
      <c r="M93" s="416"/>
      <c r="N93" s="40" t="s">
        <v>309</v>
      </c>
      <c r="O93" s="38">
        <v>30</v>
      </c>
      <c r="P93" s="349"/>
      <c r="Q93" s="349"/>
      <c r="R93" s="174"/>
    </row>
    <row r="94" spans="2:23" ht="33.75" x14ac:dyDescent="0.25">
      <c r="B94" s="343"/>
      <c r="C94" s="346"/>
      <c r="D94" s="349"/>
      <c r="E94" s="349"/>
      <c r="F94" s="346"/>
      <c r="G94" s="349"/>
      <c r="H94" s="346"/>
      <c r="I94" s="416"/>
      <c r="J94" s="416"/>
      <c r="K94" s="416"/>
      <c r="L94" s="416"/>
      <c r="M94" s="416"/>
      <c r="N94" s="40" t="s">
        <v>283</v>
      </c>
      <c r="O94" s="38">
        <v>200</v>
      </c>
      <c r="P94" s="349"/>
      <c r="Q94" s="349"/>
      <c r="R94" s="174"/>
    </row>
    <row r="95" spans="2:23" ht="33.75" x14ac:dyDescent="0.25">
      <c r="B95" s="324" t="s">
        <v>580</v>
      </c>
      <c r="C95" s="325"/>
      <c r="D95" s="319" t="s">
        <v>312</v>
      </c>
      <c r="E95" s="319" t="s">
        <v>311</v>
      </c>
      <c r="F95" s="325"/>
      <c r="G95" s="319" t="s">
        <v>295</v>
      </c>
      <c r="H95" s="325"/>
      <c r="I95" s="415">
        <f>SUM(J95:M96)</f>
        <v>900000</v>
      </c>
      <c r="J95" s="415">
        <v>0</v>
      </c>
      <c r="K95" s="415">
        <v>0</v>
      </c>
      <c r="L95" s="415">
        <v>765000</v>
      </c>
      <c r="M95" s="415">
        <v>135000</v>
      </c>
      <c r="N95" s="40" t="s">
        <v>309</v>
      </c>
      <c r="O95" s="38">
        <v>20</v>
      </c>
      <c r="P95" s="319" t="s">
        <v>251</v>
      </c>
      <c r="Q95" s="319" t="s">
        <v>19</v>
      </c>
      <c r="R95" s="174"/>
    </row>
    <row r="96" spans="2:23" s="47" customFormat="1" ht="33.75" x14ac:dyDescent="0.2">
      <c r="B96" s="324"/>
      <c r="C96" s="325"/>
      <c r="D96" s="319"/>
      <c r="E96" s="319"/>
      <c r="F96" s="325"/>
      <c r="G96" s="319"/>
      <c r="H96" s="325"/>
      <c r="I96" s="415"/>
      <c r="J96" s="415"/>
      <c r="K96" s="415"/>
      <c r="L96" s="415"/>
      <c r="M96" s="415"/>
      <c r="N96" s="40" t="s">
        <v>283</v>
      </c>
      <c r="O96" s="38">
        <v>20</v>
      </c>
      <c r="P96" s="319"/>
      <c r="Q96" s="319"/>
      <c r="R96" s="174"/>
      <c r="S96" s="48"/>
    </row>
    <row r="97" spans="2:19" s="18" customFormat="1" ht="21" customHeight="1" x14ac:dyDescent="0.25">
      <c r="B97" s="355" t="s">
        <v>561</v>
      </c>
      <c r="C97" s="323" t="s">
        <v>13</v>
      </c>
      <c r="D97" s="323" t="s">
        <v>318</v>
      </c>
      <c r="E97" s="323" t="s">
        <v>301</v>
      </c>
      <c r="F97" s="323" t="s">
        <v>14</v>
      </c>
      <c r="G97" s="323" t="s">
        <v>295</v>
      </c>
      <c r="H97" s="323" t="s">
        <v>15</v>
      </c>
      <c r="I97" s="356">
        <f>SUM(I100:I107)</f>
        <v>5285249.0999999996</v>
      </c>
      <c r="J97" s="326">
        <f>SUM(J100:J107)</f>
        <v>0</v>
      </c>
      <c r="K97" s="326">
        <f t="shared" ref="K97" si="1">SUM(K100:K107)</f>
        <v>0</v>
      </c>
      <c r="L97" s="356">
        <f>SUM(L100:L107)</f>
        <v>4541857.42</v>
      </c>
      <c r="M97" s="356">
        <f>SUM(M100:M107)</f>
        <v>743391.67999999993</v>
      </c>
      <c r="N97" s="44" t="s">
        <v>313</v>
      </c>
      <c r="O97" s="41">
        <f>O100+O102+O104+O106</f>
        <v>136</v>
      </c>
      <c r="P97" s="323" t="s">
        <v>251</v>
      </c>
      <c r="Q97" s="323" t="s">
        <v>372</v>
      </c>
      <c r="R97" s="174"/>
      <c r="S97" s="26"/>
    </row>
    <row r="98" spans="2:19" ht="41.25" customHeight="1" x14ac:dyDescent="0.25">
      <c r="B98" s="355"/>
      <c r="C98" s="323"/>
      <c r="D98" s="323"/>
      <c r="E98" s="323"/>
      <c r="F98" s="323"/>
      <c r="G98" s="323"/>
      <c r="H98" s="323"/>
      <c r="I98" s="356"/>
      <c r="J98" s="326"/>
      <c r="K98" s="326"/>
      <c r="L98" s="356"/>
      <c r="M98" s="356"/>
      <c r="N98" s="44" t="s">
        <v>284</v>
      </c>
      <c r="O98" s="41">
        <f>O101+O103+O105+O107</f>
        <v>142</v>
      </c>
      <c r="P98" s="323"/>
      <c r="Q98" s="323"/>
      <c r="R98" s="174"/>
    </row>
    <row r="99" spans="2:19" ht="22.5" x14ac:dyDescent="0.25">
      <c r="B99" s="42" t="s">
        <v>304</v>
      </c>
      <c r="C99" s="43"/>
      <c r="D99" s="43"/>
      <c r="E99" s="43"/>
      <c r="F99" s="43"/>
      <c r="G99" s="43"/>
      <c r="H99" s="43"/>
      <c r="I99" s="58"/>
      <c r="J99" s="58"/>
      <c r="K99" s="60"/>
      <c r="L99" s="60"/>
      <c r="M99" s="58"/>
      <c r="N99" s="43"/>
      <c r="O99" s="72"/>
      <c r="P99" s="73"/>
      <c r="Q99" s="43"/>
      <c r="R99" s="174"/>
    </row>
    <row r="100" spans="2:19" ht="22.5" x14ac:dyDescent="0.25">
      <c r="B100" s="324" t="s">
        <v>554</v>
      </c>
      <c r="C100" s="325"/>
      <c r="D100" s="319" t="s">
        <v>299</v>
      </c>
      <c r="E100" s="319" t="s">
        <v>652</v>
      </c>
      <c r="F100" s="325"/>
      <c r="G100" s="319" t="s">
        <v>295</v>
      </c>
      <c r="H100" s="325"/>
      <c r="I100" s="320">
        <f>SUM(J100:M101)</f>
        <v>3235294.12</v>
      </c>
      <c r="J100" s="320">
        <v>0</v>
      </c>
      <c r="K100" s="320">
        <v>0</v>
      </c>
      <c r="L100" s="320">
        <v>2750000</v>
      </c>
      <c r="M100" s="320">
        <v>485294.12</v>
      </c>
      <c r="N100" s="40" t="s">
        <v>313</v>
      </c>
      <c r="O100" s="38">
        <v>40</v>
      </c>
      <c r="P100" s="319" t="s">
        <v>308</v>
      </c>
      <c r="Q100" s="319" t="s">
        <v>372</v>
      </c>
      <c r="R100" s="174"/>
    </row>
    <row r="101" spans="2:19" ht="22.5" x14ac:dyDescent="0.25">
      <c r="B101" s="324"/>
      <c r="C101" s="325"/>
      <c r="D101" s="319"/>
      <c r="E101" s="319"/>
      <c r="F101" s="325"/>
      <c r="G101" s="319"/>
      <c r="H101" s="325"/>
      <c r="I101" s="320"/>
      <c r="J101" s="320"/>
      <c r="K101" s="320"/>
      <c r="L101" s="320"/>
      <c r="M101" s="320"/>
      <c r="N101" s="40" t="s">
        <v>284</v>
      </c>
      <c r="O101" s="38">
        <v>40</v>
      </c>
      <c r="P101" s="319"/>
      <c r="Q101" s="319"/>
      <c r="R101" s="174"/>
    </row>
    <row r="102" spans="2:19" s="64" customFormat="1" ht="22.5" x14ac:dyDescent="0.2">
      <c r="B102" s="324" t="s">
        <v>555</v>
      </c>
      <c r="C102" s="325"/>
      <c r="D102" s="319" t="s">
        <v>22</v>
      </c>
      <c r="E102" s="319" t="s">
        <v>314</v>
      </c>
      <c r="F102" s="325"/>
      <c r="G102" s="319" t="s">
        <v>295</v>
      </c>
      <c r="H102" s="325"/>
      <c r="I102" s="359">
        <f>SUM(J102:M103)</f>
        <v>399998.07</v>
      </c>
      <c r="J102" s="320">
        <v>0</v>
      </c>
      <c r="K102" s="320">
        <v>0</v>
      </c>
      <c r="L102" s="359">
        <v>339998.36</v>
      </c>
      <c r="M102" s="359">
        <v>59999.71</v>
      </c>
      <c r="N102" s="40" t="s">
        <v>313</v>
      </c>
      <c r="O102" s="38">
        <v>26</v>
      </c>
      <c r="P102" s="319" t="s">
        <v>251</v>
      </c>
      <c r="Q102" s="319" t="s">
        <v>24</v>
      </c>
      <c r="R102" s="174"/>
      <c r="S102" s="48"/>
    </row>
    <row r="103" spans="2:19" s="18" customFormat="1" ht="67.5" customHeight="1" x14ac:dyDescent="0.25">
      <c r="B103" s="324"/>
      <c r="C103" s="325"/>
      <c r="D103" s="319"/>
      <c r="E103" s="319"/>
      <c r="F103" s="325"/>
      <c r="G103" s="319"/>
      <c r="H103" s="325"/>
      <c r="I103" s="359"/>
      <c r="J103" s="320"/>
      <c r="K103" s="320"/>
      <c r="L103" s="359"/>
      <c r="M103" s="359"/>
      <c r="N103" s="40" t="s">
        <v>284</v>
      </c>
      <c r="O103" s="38">
        <v>32</v>
      </c>
      <c r="P103" s="319"/>
      <c r="Q103" s="319"/>
      <c r="R103" s="174"/>
      <c r="S103" s="26"/>
    </row>
    <row r="104" spans="2:19" s="18" customFormat="1" ht="22.5" x14ac:dyDescent="0.25">
      <c r="B104" s="324" t="s">
        <v>556</v>
      </c>
      <c r="C104" s="325"/>
      <c r="D104" s="319" t="s">
        <v>26</v>
      </c>
      <c r="E104" s="319" t="s">
        <v>315</v>
      </c>
      <c r="F104" s="325"/>
      <c r="G104" s="319" t="s">
        <v>295</v>
      </c>
      <c r="H104" s="325"/>
      <c r="I104" s="359">
        <f>SUM(J104:M105)</f>
        <v>493956.91</v>
      </c>
      <c r="J104" s="320">
        <v>0</v>
      </c>
      <c r="K104" s="320">
        <v>0</v>
      </c>
      <c r="L104" s="359">
        <v>469259.06</v>
      </c>
      <c r="M104" s="359">
        <v>24697.85</v>
      </c>
      <c r="N104" s="40" t="s">
        <v>313</v>
      </c>
      <c r="O104" s="38">
        <v>55</v>
      </c>
      <c r="P104" s="319" t="s">
        <v>300</v>
      </c>
      <c r="Q104" s="319" t="s">
        <v>19</v>
      </c>
      <c r="R104" s="174"/>
      <c r="S104" s="26"/>
    </row>
    <row r="105" spans="2:19" ht="22.5" x14ac:dyDescent="0.25">
      <c r="B105" s="324"/>
      <c r="C105" s="325"/>
      <c r="D105" s="319"/>
      <c r="E105" s="319"/>
      <c r="F105" s="325"/>
      <c r="G105" s="319"/>
      <c r="H105" s="325"/>
      <c r="I105" s="359"/>
      <c r="J105" s="320"/>
      <c r="K105" s="320"/>
      <c r="L105" s="359"/>
      <c r="M105" s="359"/>
      <c r="N105" s="40" t="s">
        <v>284</v>
      </c>
      <c r="O105" s="38">
        <v>55</v>
      </c>
      <c r="P105" s="319"/>
      <c r="Q105" s="319"/>
      <c r="R105" s="174"/>
    </row>
    <row r="106" spans="2:19" s="18" customFormat="1" ht="22.5" x14ac:dyDescent="0.25">
      <c r="B106" s="324" t="s">
        <v>557</v>
      </c>
      <c r="C106" s="325"/>
      <c r="D106" s="319" t="s">
        <v>316</v>
      </c>
      <c r="E106" s="323" t="s">
        <v>18</v>
      </c>
      <c r="F106" s="325"/>
      <c r="G106" s="319" t="s">
        <v>295</v>
      </c>
      <c r="H106" s="325"/>
      <c r="I106" s="320">
        <f>SUM(J106:M107)</f>
        <v>1156000</v>
      </c>
      <c r="J106" s="320">
        <v>0</v>
      </c>
      <c r="K106" s="320">
        <v>0</v>
      </c>
      <c r="L106" s="320">
        <v>982600</v>
      </c>
      <c r="M106" s="320">
        <v>173400</v>
      </c>
      <c r="N106" s="40" t="s">
        <v>313</v>
      </c>
      <c r="O106" s="38">
        <v>15</v>
      </c>
      <c r="P106" s="319" t="s">
        <v>300</v>
      </c>
      <c r="Q106" s="319" t="s">
        <v>19</v>
      </c>
      <c r="R106" s="174"/>
      <c r="S106" s="26"/>
    </row>
    <row r="107" spans="2:19" ht="22.5" x14ac:dyDescent="0.25">
      <c r="B107" s="324"/>
      <c r="C107" s="325"/>
      <c r="D107" s="319"/>
      <c r="E107" s="323"/>
      <c r="F107" s="325"/>
      <c r="G107" s="319"/>
      <c r="H107" s="325"/>
      <c r="I107" s="320"/>
      <c r="J107" s="320"/>
      <c r="K107" s="320"/>
      <c r="L107" s="320"/>
      <c r="M107" s="320"/>
      <c r="N107" s="40" t="s">
        <v>284</v>
      </c>
      <c r="O107" s="38">
        <v>15</v>
      </c>
      <c r="P107" s="319"/>
      <c r="Q107" s="319"/>
      <c r="R107" s="174"/>
    </row>
    <row r="108" spans="2:19" ht="15" customHeight="1" x14ac:dyDescent="0.25">
      <c r="B108" s="321" t="s">
        <v>12</v>
      </c>
      <c r="C108" s="321"/>
      <c r="D108" s="321"/>
      <c r="E108" s="321"/>
      <c r="F108" s="321"/>
      <c r="G108" s="321"/>
      <c r="H108" s="321"/>
      <c r="I108" s="213">
        <f>I43+I97</f>
        <v>26622791.759999998</v>
      </c>
      <c r="J108" s="213">
        <f>J43+J97</f>
        <v>0</v>
      </c>
      <c r="K108" s="213">
        <f>K43+K97</f>
        <v>0</v>
      </c>
      <c r="L108" s="213">
        <f>L43+L97</f>
        <v>22846038.359999999</v>
      </c>
      <c r="M108" s="213">
        <f>M43+M97</f>
        <v>3776753.3999999994</v>
      </c>
      <c r="N108" s="322"/>
      <c r="O108" s="322"/>
      <c r="P108" s="322"/>
      <c r="Q108" s="322"/>
      <c r="R108" s="174"/>
    </row>
    <row r="109" spans="2:19" s="47" customFormat="1" ht="12" x14ac:dyDescent="0.2">
      <c r="B109" s="4" t="s">
        <v>317</v>
      </c>
      <c r="C109" s="1"/>
      <c r="D109" s="1"/>
      <c r="E109" s="1"/>
      <c r="F109" s="1"/>
      <c r="G109" s="1"/>
      <c r="H109" s="1"/>
      <c r="I109" s="8"/>
      <c r="J109" s="8"/>
      <c r="K109" s="8"/>
      <c r="L109" s="8"/>
      <c r="M109" s="8"/>
      <c r="N109" s="1"/>
      <c r="O109" s="5"/>
      <c r="P109" s="1"/>
      <c r="Q109" s="1"/>
      <c r="R109" s="169"/>
      <c r="S109" s="48"/>
    </row>
    <row r="110" spans="2:19" s="47" customFormat="1" ht="12" x14ac:dyDescent="0.2">
      <c r="B110" s="4" t="s">
        <v>560</v>
      </c>
      <c r="C110" s="1"/>
      <c r="D110" s="1"/>
      <c r="E110" s="1"/>
      <c r="F110" s="1"/>
      <c r="G110" s="1"/>
      <c r="H110" s="1"/>
      <c r="I110" s="8"/>
      <c r="J110" s="8"/>
      <c r="K110" s="8"/>
      <c r="L110" s="8"/>
      <c r="M110" s="8"/>
      <c r="N110" s="1"/>
      <c r="O110" s="5"/>
      <c r="P110" s="1"/>
      <c r="Q110" s="1"/>
      <c r="R110" s="169"/>
      <c r="S110" s="48"/>
    </row>
    <row r="111" spans="2:19" s="47" customFormat="1" ht="38.25" customHeight="1" x14ac:dyDescent="0.2">
      <c r="B111" s="187" t="s">
        <v>671</v>
      </c>
      <c r="C111" s="364" t="s">
        <v>674</v>
      </c>
      <c r="D111" s="364"/>
      <c r="E111" s="364"/>
      <c r="F111" s="364"/>
      <c r="G111" s="364"/>
      <c r="H111" s="364"/>
      <c r="I111" s="364"/>
      <c r="J111" s="364"/>
      <c r="K111" s="364"/>
      <c r="L111" s="364"/>
      <c r="M111" s="364"/>
      <c r="N111" s="364"/>
      <c r="O111" s="364"/>
      <c r="P111" s="364"/>
      <c r="Q111" s="364"/>
      <c r="R111" s="169"/>
      <c r="S111" s="48"/>
    </row>
    <row r="112" spans="2:19" s="47" customFormat="1" ht="12" x14ac:dyDescent="0.2">
      <c r="B112" s="4"/>
      <c r="C112" s="1"/>
      <c r="D112" s="1"/>
      <c r="E112" s="1"/>
      <c r="F112" s="1"/>
      <c r="G112" s="1"/>
      <c r="H112" s="1"/>
      <c r="I112" s="8"/>
      <c r="J112" s="8"/>
      <c r="K112" s="8"/>
      <c r="L112" s="8"/>
      <c r="M112" s="8"/>
      <c r="N112" s="1"/>
      <c r="O112" s="5"/>
      <c r="P112" s="1"/>
      <c r="Q112" s="1"/>
      <c r="R112" s="169"/>
      <c r="S112" s="48"/>
    </row>
    <row r="113" spans="2:19" s="47" customFormat="1" ht="12" x14ac:dyDescent="0.2">
      <c r="B113" s="4"/>
      <c r="C113" s="1"/>
      <c r="D113" s="1"/>
      <c r="E113" s="1"/>
      <c r="F113" s="1"/>
      <c r="G113" s="1"/>
      <c r="H113" s="1"/>
      <c r="I113" s="8"/>
      <c r="J113" s="8"/>
      <c r="K113" s="8"/>
      <c r="L113" s="8"/>
      <c r="M113" s="8"/>
      <c r="N113" s="1"/>
      <c r="O113" s="5"/>
      <c r="P113" s="1"/>
      <c r="Q113" s="1"/>
      <c r="R113" s="169"/>
      <c r="S113" s="48"/>
    </row>
    <row r="114" spans="2:19" s="18" customFormat="1" x14ac:dyDescent="0.25">
      <c r="B114" s="21" t="s">
        <v>147</v>
      </c>
      <c r="C114" s="1"/>
      <c r="D114" s="1"/>
      <c r="E114" s="1"/>
      <c r="F114" s="1"/>
      <c r="G114" s="1"/>
      <c r="H114" s="1"/>
      <c r="I114" s="8"/>
      <c r="J114" s="8"/>
      <c r="K114" s="8"/>
      <c r="L114" s="8"/>
      <c r="M114" s="8"/>
      <c r="N114" s="1"/>
      <c r="O114" s="5"/>
      <c r="P114" s="1"/>
      <c r="Q114" s="1"/>
      <c r="R114" s="1"/>
      <c r="S114" s="26"/>
    </row>
    <row r="115" spans="2:19" x14ac:dyDescent="0.25">
      <c r="B115" s="14" t="s">
        <v>39</v>
      </c>
      <c r="C115" s="307" t="s">
        <v>148</v>
      </c>
      <c r="D115" s="307"/>
      <c r="E115" s="307"/>
      <c r="F115" s="372" t="s">
        <v>149</v>
      </c>
      <c r="G115" s="373"/>
      <c r="H115" s="373"/>
      <c r="I115" s="373"/>
      <c r="J115" s="374"/>
      <c r="K115" s="291" t="s">
        <v>150</v>
      </c>
      <c r="L115" s="291"/>
      <c r="M115" s="291"/>
      <c r="N115" s="291"/>
      <c r="O115" s="291"/>
      <c r="P115" s="291"/>
      <c r="Q115" s="291"/>
    </row>
    <row r="116" spans="2:19" x14ac:dyDescent="0.25">
      <c r="B116" s="56">
        <v>1</v>
      </c>
      <c r="C116" s="274">
        <v>2</v>
      </c>
      <c r="D116" s="274"/>
      <c r="E116" s="274"/>
      <c r="F116" s="375">
        <v>3</v>
      </c>
      <c r="G116" s="376"/>
      <c r="H116" s="376"/>
      <c r="I116" s="376"/>
      <c r="J116" s="377"/>
      <c r="K116" s="274">
        <v>4</v>
      </c>
      <c r="L116" s="274"/>
      <c r="M116" s="274"/>
      <c r="N116" s="274"/>
      <c r="O116" s="274"/>
      <c r="P116" s="274"/>
      <c r="Q116" s="274"/>
    </row>
    <row r="117" spans="2:19" x14ac:dyDescent="0.25">
      <c r="B117" s="22"/>
      <c r="C117" s="378" t="s">
        <v>159</v>
      </c>
      <c r="D117" s="379"/>
      <c r="E117" s="380"/>
      <c r="F117" s="381"/>
      <c r="G117" s="382"/>
      <c r="H117" s="382"/>
      <c r="I117" s="382"/>
      <c r="J117" s="383"/>
      <c r="K117" s="363"/>
      <c r="L117" s="363"/>
      <c r="M117" s="363"/>
      <c r="N117" s="363"/>
      <c r="O117" s="363"/>
      <c r="P117" s="363"/>
      <c r="Q117" s="363"/>
    </row>
    <row r="120" spans="2:19" x14ac:dyDescent="0.25">
      <c r="B120" s="21" t="s">
        <v>151</v>
      </c>
    </row>
    <row r="121" spans="2:19" x14ac:dyDescent="0.25">
      <c r="B121" s="14" t="s">
        <v>39</v>
      </c>
      <c r="C121" s="307" t="s">
        <v>152</v>
      </c>
      <c r="D121" s="307"/>
      <c r="E121" s="307"/>
      <c r="F121" s="291" t="s">
        <v>149</v>
      </c>
      <c r="G121" s="291"/>
      <c r="H121" s="291"/>
      <c r="I121" s="291"/>
      <c r="J121" s="291"/>
      <c r="K121" s="291" t="s">
        <v>153</v>
      </c>
      <c r="L121" s="291"/>
      <c r="M121" s="291"/>
      <c r="N121" s="291"/>
      <c r="O121" s="291"/>
      <c r="P121" s="291"/>
      <c r="Q121" s="291"/>
    </row>
    <row r="122" spans="2:19" x14ac:dyDescent="0.25">
      <c r="B122" s="56">
        <v>1</v>
      </c>
      <c r="C122" s="274">
        <v>2</v>
      </c>
      <c r="D122" s="274"/>
      <c r="E122" s="274"/>
      <c r="F122" s="274">
        <v>3</v>
      </c>
      <c r="G122" s="274"/>
      <c r="H122" s="274"/>
      <c r="I122" s="274"/>
      <c r="J122" s="274"/>
      <c r="K122" s="274">
        <v>4</v>
      </c>
      <c r="L122" s="274"/>
      <c r="M122" s="274"/>
      <c r="N122" s="274"/>
      <c r="O122" s="274"/>
      <c r="P122" s="274"/>
      <c r="Q122" s="274"/>
    </row>
    <row r="123" spans="2:19" x14ac:dyDescent="0.25">
      <c r="B123" s="22"/>
      <c r="C123" s="279" t="s">
        <v>159</v>
      </c>
      <c r="D123" s="279"/>
      <c r="E123" s="279"/>
      <c r="F123" s="362"/>
      <c r="G123" s="362"/>
      <c r="H123" s="362"/>
      <c r="I123" s="362"/>
      <c r="J123" s="362"/>
      <c r="K123" s="363"/>
      <c r="L123" s="363"/>
      <c r="M123" s="363"/>
      <c r="N123" s="363"/>
      <c r="O123" s="363"/>
      <c r="P123" s="363"/>
      <c r="Q123" s="363"/>
    </row>
    <row r="126" spans="2:19" x14ac:dyDescent="0.25">
      <c r="B126" s="21" t="s">
        <v>154</v>
      </c>
    </row>
    <row r="127" spans="2:19" ht="45.75" customHeight="1" x14ac:dyDescent="0.25">
      <c r="B127" s="11" t="s">
        <v>39</v>
      </c>
      <c r="C127" s="271" t="s">
        <v>155</v>
      </c>
      <c r="D127" s="271"/>
      <c r="E127" s="271"/>
      <c r="F127" s="365" t="s">
        <v>156</v>
      </c>
      <c r="G127" s="366"/>
      <c r="H127" s="366"/>
      <c r="I127" s="366"/>
      <c r="J127" s="366"/>
      <c r="K127" s="366"/>
      <c r="L127" s="366"/>
      <c r="M127" s="366"/>
      <c r="N127" s="366"/>
      <c r="O127" s="366"/>
      <c r="P127" s="366"/>
      <c r="Q127" s="367"/>
    </row>
    <row r="128" spans="2:19" x14ac:dyDescent="0.25">
      <c r="B128" s="63">
        <v>1</v>
      </c>
      <c r="C128" s="360">
        <v>2</v>
      </c>
      <c r="D128" s="360"/>
      <c r="E128" s="360"/>
      <c r="F128" s="368">
        <v>3</v>
      </c>
      <c r="G128" s="369"/>
      <c r="H128" s="369"/>
      <c r="I128" s="369"/>
      <c r="J128" s="369"/>
      <c r="K128" s="369"/>
      <c r="L128" s="369"/>
      <c r="M128" s="369"/>
      <c r="N128" s="369"/>
      <c r="O128" s="369"/>
      <c r="P128" s="369"/>
      <c r="Q128" s="370"/>
    </row>
    <row r="129" spans="2:17" ht="109.5" customHeight="1" x14ac:dyDescent="0.25">
      <c r="B129" s="12" t="s">
        <v>69</v>
      </c>
      <c r="C129" s="401" t="s">
        <v>553</v>
      </c>
      <c r="D129" s="402"/>
      <c r="E129" s="402"/>
      <c r="F129" s="384" t="s">
        <v>673</v>
      </c>
      <c r="G129" s="385"/>
      <c r="H129" s="385"/>
      <c r="I129" s="385"/>
      <c r="J129" s="385"/>
      <c r="K129" s="385"/>
      <c r="L129" s="385"/>
      <c r="M129" s="385"/>
      <c r="N129" s="385"/>
      <c r="O129" s="385"/>
      <c r="P129" s="385"/>
      <c r="Q129" s="386"/>
    </row>
    <row r="130" spans="2:17" x14ac:dyDescent="0.25">
      <c r="B130" s="18"/>
      <c r="C130" s="65"/>
      <c r="D130" s="65"/>
      <c r="E130" s="65"/>
      <c r="F130" s="65"/>
      <c r="G130" s="65"/>
      <c r="H130" s="65"/>
      <c r="I130" s="59"/>
      <c r="J130" s="59"/>
      <c r="K130" s="59"/>
      <c r="L130" s="59"/>
      <c r="M130" s="59"/>
      <c r="N130" s="59"/>
      <c r="O130" s="59"/>
      <c r="P130" s="59"/>
      <c r="Q130" s="59"/>
    </row>
    <row r="132" spans="2:17" x14ac:dyDescent="0.25">
      <c r="B132" s="21" t="s">
        <v>157</v>
      </c>
    </row>
    <row r="133" spans="2:17" x14ac:dyDescent="0.25">
      <c r="B133" s="14" t="s">
        <v>39</v>
      </c>
      <c r="C133" s="307" t="s">
        <v>158</v>
      </c>
      <c r="D133" s="307"/>
      <c r="E133" s="307"/>
      <c r="F133" s="307"/>
      <c r="G133" s="307"/>
      <c r="H133" s="307"/>
      <c r="I133" s="307"/>
      <c r="J133" s="307"/>
      <c r="K133" s="307"/>
      <c r="L133" s="307"/>
      <c r="M133" s="307"/>
      <c r="N133" s="307"/>
      <c r="O133" s="307"/>
      <c r="P133" s="307"/>
      <c r="Q133" s="307"/>
    </row>
    <row r="134" spans="2:17" x14ac:dyDescent="0.25">
      <c r="B134" s="63">
        <v>1</v>
      </c>
      <c r="C134" s="274">
        <v>2</v>
      </c>
      <c r="D134" s="274"/>
      <c r="E134" s="274"/>
      <c r="F134" s="274"/>
      <c r="G134" s="274"/>
      <c r="H134" s="274"/>
      <c r="I134" s="274"/>
      <c r="J134" s="274"/>
      <c r="K134" s="274"/>
      <c r="L134" s="274"/>
      <c r="M134" s="274"/>
      <c r="N134" s="274"/>
      <c r="O134" s="274"/>
      <c r="P134" s="274"/>
      <c r="Q134" s="274"/>
    </row>
    <row r="135" spans="2:17" x14ac:dyDescent="0.25">
      <c r="B135" s="22"/>
      <c r="C135" s="279" t="s">
        <v>159</v>
      </c>
      <c r="D135" s="279"/>
      <c r="E135" s="279"/>
      <c r="F135" s="279"/>
      <c r="G135" s="279"/>
      <c r="H135" s="279"/>
      <c r="I135" s="279"/>
      <c r="J135" s="279"/>
      <c r="K135" s="279"/>
      <c r="L135" s="279"/>
      <c r="M135" s="279"/>
      <c r="N135" s="279"/>
      <c r="O135" s="279"/>
      <c r="P135" s="279"/>
      <c r="Q135" s="279"/>
    </row>
  </sheetData>
  <mergeCells count="459">
    <mergeCell ref="E100:E101"/>
    <mergeCell ref="F100:F101"/>
    <mergeCell ref="F102:F103"/>
    <mergeCell ref="J100:J101"/>
    <mergeCell ref="P100:P101"/>
    <mergeCell ref="M89:M90"/>
    <mergeCell ref="P89:P90"/>
    <mergeCell ref="G89:G90"/>
    <mergeCell ref="H89:H90"/>
    <mergeCell ref="I89:I90"/>
    <mergeCell ref="I91:I94"/>
    <mergeCell ref="M100:M101"/>
    <mergeCell ref="L102:L103"/>
    <mergeCell ref="M102:M103"/>
    <mergeCell ref="P102:P103"/>
    <mergeCell ref="K95:K96"/>
    <mergeCell ref="J97:J98"/>
    <mergeCell ref="I100:I101"/>
    <mergeCell ref="G97:G98"/>
    <mergeCell ref="H97:H98"/>
    <mergeCell ref="I97:I98"/>
    <mergeCell ref="F95:F96"/>
    <mergeCell ref="G95:G96"/>
    <mergeCell ref="K97:K98"/>
    <mergeCell ref="H95:H96"/>
    <mergeCell ref="I95:I96"/>
    <mergeCell ref="J95:J96"/>
    <mergeCell ref="Q89:Q90"/>
    <mergeCell ref="Q91:Q94"/>
    <mergeCell ref="K91:K94"/>
    <mergeCell ref="P91:P94"/>
    <mergeCell ref="J89:J90"/>
    <mergeCell ref="L97:L98"/>
    <mergeCell ref="M97:M98"/>
    <mergeCell ref="P97:P98"/>
    <mergeCell ref="Q97:Q98"/>
    <mergeCell ref="L95:L96"/>
    <mergeCell ref="M95:M96"/>
    <mergeCell ref="P95:P96"/>
    <mergeCell ref="Q95:Q96"/>
    <mergeCell ref="J91:J94"/>
    <mergeCell ref="L91:L94"/>
    <mergeCell ref="M91:M94"/>
    <mergeCell ref="K89:K90"/>
    <mergeCell ref="L89:L90"/>
    <mergeCell ref="Q100:Q101"/>
    <mergeCell ref="L100:L101"/>
    <mergeCell ref="K100:K101"/>
    <mergeCell ref="B75:B76"/>
    <mergeCell ref="C75:C76"/>
    <mergeCell ref="B87:B88"/>
    <mergeCell ref="C87:C88"/>
    <mergeCell ref="D87:D88"/>
    <mergeCell ref="E87:E88"/>
    <mergeCell ref="F87:F88"/>
    <mergeCell ref="G87:G88"/>
    <mergeCell ref="M75:M76"/>
    <mergeCell ref="P75:P76"/>
    <mergeCell ref="Q75:Q76"/>
    <mergeCell ref="L77:L78"/>
    <mergeCell ref="M77:M78"/>
    <mergeCell ref="P77:P78"/>
    <mergeCell ref="Q77:Q78"/>
    <mergeCell ref="D75:D76"/>
    <mergeCell ref="E75:E76"/>
    <mergeCell ref="F75:F76"/>
    <mergeCell ref="G75:G76"/>
    <mergeCell ref="H75:H76"/>
    <mergeCell ref="I75:I76"/>
    <mergeCell ref="K104:K105"/>
    <mergeCell ref="B77:B78"/>
    <mergeCell ref="C77:C78"/>
    <mergeCell ref="D77:D78"/>
    <mergeCell ref="E77:E78"/>
    <mergeCell ref="F77:F78"/>
    <mergeCell ref="G77:G78"/>
    <mergeCell ref="H77:H78"/>
    <mergeCell ref="I77:I78"/>
    <mergeCell ref="J77:J78"/>
    <mergeCell ref="K81:K82"/>
    <mergeCell ref="K87:K88"/>
    <mergeCell ref="K102:K103"/>
    <mergeCell ref="B104:B105"/>
    <mergeCell ref="J102:J103"/>
    <mergeCell ref="G100:G101"/>
    <mergeCell ref="K77:K78"/>
    <mergeCell ref="G81:G82"/>
    <mergeCell ref="H81:H82"/>
    <mergeCell ref="B89:B90"/>
    <mergeCell ref="C89:C90"/>
    <mergeCell ref="D89:D90"/>
    <mergeCell ref="E89:E90"/>
    <mergeCell ref="F89:F90"/>
    <mergeCell ref="B52:B53"/>
    <mergeCell ref="C52:C53"/>
    <mergeCell ref="D52:D53"/>
    <mergeCell ref="E52:E53"/>
    <mergeCell ref="F52:F53"/>
    <mergeCell ref="G52:G53"/>
    <mergeCell ref="H52:H53"/>
    <mergeCell ref="I52:I53"/>
    <mergeCell ref="J52:J53"/>
    <mergeCell ref="K52:K53"/>
    <mergeCell ref="L52:L53"/>
    <mergeCell ref="M52:M53"/>
    <mergeCell ref="P52:P53"/>
    <mergeCell ref="Q52:Q53"/>
    <mergeCell ref="B50:B51"/>
    <mergeCell ref="C50:C51"/>
    <mergeCell ref="D50:D51"/>
    <mergeCell ref="B2:Q2"/>
    <mergeCell ref="B3:Q3"/>
    <mergeCell ref="B5:Q5"/>
    <mergeCell ref="B6:Q6"/>
    <mergeCell ref="B9:B10"/>
    <mergeCell ref="C9:D10"/>
    <mergeCell ref="E9:J10"/>
    <mergeCell ref="K9:M10"/>
    <mergeCell ref="N9:Q9"/>
    <mergeCell ref="O10:Q10"/>
    <mergeCell ref="C13:D13"/>
    <mergeCell ref="E13:J13"/>
    <mergeCell ref="K13:M13"/>
    <mergeCell ref="O13:Q13"/>
    <mergeCell ref="C14:D14"/>
    <mergeCell ref="E14:J14"/>
    <mergeCell ref="K14:M14"/>
    <mergeCell ref="O14:Q14"/>
    <mergeCell ref="C11:D11"/>
    <mergeCell ref="E11:J11"/>
    <mergeCell ref="K11:M11"/>
    <mergeCell ref="O11:Q11"/>
    <mergeCell ref="C12:D12"/>
    <mergeCell ref="E12:J12"/>
    <mergeCell ref="K12:M12"/>
    <mergeCell ref="O12:Q12"/>
    <mergeCell ref="B20:M20"/>
    <mergeCell ref="N20:Q20"/>
    <mergeCell ref="B21:M21"/>
    <mergeCell ref="N21:Q21"/>
    <mergeCell ref="B22:M22"/>
    <mergeCell ref="N22:Q22"/>
    <mergeCell ref="C15:D15"/>
    <mergeCell ref="E15:J15"/>
    <mergeCell ref="K15:M15"/>
    <mergeCell ref="O15:Q15"/>
    <mergeCell ref="B19:M19"/>
    <mergeCell ref="N19:Q19"/>
    <mergeCell ref="B26:M26"/>
    <mergeCell ref="N26:Q26"/>
    <mergeCell ref="B27:M27"/>
    <mergeCell ref="N27:Q27"/>
    <mergeCell ref="B28:M28"/>
    <mergeCell ref="N28:Q28"/>
    <mergeCell ref="B23:M23"/>
    <mergeCell ref="N23:Q23"/>
    <mergeCell ref="B24:M24"/>
    <mergeCell ref="N24:Q24"/>
    <mergeCell ref="B25:M25"/>
    <mergeCell ref="N25:Q25"/>
    <mergeCell ref="B32:M32"/>
    <mergeCell ref="N32:Q32"/>
    <mergeCell ref="B33:M33"/>
    <mergeCell ref="N33:Q33"/>
    <mergeCell ref="B34:M34"/>
    <mergeCell ref="N34:Q34"/>
    <mergeCell ref="B29:M29"/>
    <mergeCell ref="N29:Q29"/>
    <mergeCell ref="B30:M30"/>
    <mergeCell ref="N30:Q30"/>
    <mergeCell ref="B31:M31"/>
    <mergeCell ref="N31:Q31"/>
    <mergeCell ref="N39:O39"/>
    <mergeCell ref="P39:P41"/>
    <mergeCell ref="Q39:Q41"/>
    <mergeCell ref="I40:I41"/>
    <mergeCell ref="J40:L40"/>
    <mergeCell ref="M40:M41"/>
    <mergeCell ref="N40:N41"/>
    <mergeCell ref="O40:O41"/>
    <mergeCell ref="B35:M35"/>
    <mergeCell ref="N35:Q35"/>
    <mergeCell ref="B39:B41"/>
    <mergeCell ref="C39:C41"/>
    <mergeCell ref="D39:D41"/>
    <mergeCell ref="E39:E41"/>
    <mergeCell ref="F39:F41"/>
    <mergeCell ref="G39:G41"/>
    <mergeCell ref="H39:H41"/>
    <mergeCell ref="I39:M39"/>
    <mergeCell ref="E55:E58"/>
    <mergeCell ref="F55:F58"/>
    <mergeCell ref="G55:G58"/>
    <mergeCell ref="H55:H58"/>
    <mergeCell ref="I55:I58"/>
    <mergeCell ref="B43:B48"/>
    <mergeCell ref="C43:C48"/>
    <mergeCell ref="D43:D48"/>
    <mergeCell ref="E43:E48"/>
    <mergeCell ref="F43:F48"/>
    <mergeCell ref="G43:G48"/>
    <mergeCell ref="H43:H48"/>
    <mergeCell ref="I43:I48"/>
    <mergeCell ref="E50:Q51"/>
    <mergeCell ref="J55:J58"/>
    <mergeCell ref="K55:K58"/>
    <mergeCell ref="L55:L58"/>
    <mergeCell ref="M55:M58"/>
    <mergeCell ref="J43:J48"/>
    <mergeCell ref="K43:K48"/>
    <mergeCell ref="L43:L48"/>
    <mergeCell ref="M43:M48"/>
    <mergeCell ref="P43:P48"/>
    <mergeCell ref="Q43:Q48"/>
    <mergeCell ref="B61:B62"/>
    <mergeCell ref="C61:C62"/>
    <mergeCell ref="D61:D62"/>
    <mergeCell ref="E61:E62"/>
    <mergeCell ref="F61:F62"/>
    <mergeCell ref="P55:P58"/>
    <mergeCell ref="Q55:Q58"/>
    <mergeCell ref="B59:B60"/>
    <mergeCell ref="C59:C60"/>
    <mergeCell ref="D59:D60"/>
    <mergeCell ref="K59:K60"/>
    <mergeCell ref="L59:L60"/>
    <mergeCell ref="M59:M60"/>
    <mergeCell ref="P59:P60"/>
    <mergeCell ref="Q59:Q60"/>
    <mergeCell ref="E59:E60"/>
    <mergeCell ref="F59:F60"/>
    <mergeCell ref="G59:G60"/>
    <mergeCell ref="H59:H60"/>
    <mergeCell ref="I59:I60"/>
    <mergeCell ref="J59:J60"/>
    <mergeCell ref="B55:B58"/>
    <mergeCell ref="C55:C58"/>
    <mergeCell ref="D55:D58"/>
    <mergeCell ref="G61:G62"/>
    <mergeCell ref="H61:H62"/>
    <mergeCell ref="I61:I62"/>
    <mergeCell ref="J61:J62"/>
    <mergeCell ref="K61:K62"/>
    <mergeCell ref="L61:L62"/>
    <mergeCell ref="P63:P64"/>
    <mergeCell ref="Q63:Q64"/>
    <mergeCell ref="J63:J64"/>
    <mergeCell ref="K63:K64"/>
    <mergeCell ref="L63:L64"/>
    <mergeCell ref="M61:M62"/>
    <mergeCell ref="P61:P62"/>
    <mergeCell ref="Q61:Q62"/>
    <mergeCell ref="Q67:Q68"/>
    <mergeCell ref="B65:B66"/>
    <mergeCell ref="C65:C66"/>
    <mergeCell ref="D65:D66"/>
    <mergeCell ref="M63:M64"/>
    <mergeCell ref="E65:E66"/>
    <mergeCell ref="F65:F66"/>
    <mergeCell ref="G65:G66"/>
    <mergeCell ref="H65:H66"/>
    <mergeCell ref="H63:H64"/>
    <mergeCell ref="I63:I64"/>
    <mergeCell ref="B63:B64"/>
    <mergeCell ref="C63:C64"/>
    <mergeCell ref="D63:D64"/>
    <mergeCell ref="E63:E64"/>
    <mergeCell ref="F63:F64"/>
    <mergeCell ref="G63:G64"/>
    <mergeCell ref="Q65:Q66"/>
    <mergeCell ref="B67:B68"/>
    <mergeCell ref="C67:C68"/>
    <mergeCell ref="D67:D68"/>
    <mergeCell ref="E67:E68"/>
    <mergeCell ref="F67:F68"/>
    <mergeCell ref="G67:G68"/>
    <mergeCell ref="H67:H68"/>
    <mergeCell ref="I67:I68"/>
    <mergeCell ref="J67:J68"/>
    <mergeCell ref="I65:I66"/>
    <mergeCell ref="J65:J66"/>
    <mergeCell ref="K65:K66"/>
    <mergeCell ref="L65:L66"/>
    <mergeCell ref="M65:M66"/>
    <mergeCell ref="P65:P66"/>
    <mergeCell ref="K67:K68"/>
    <mergeCell ref="L67:L68"/>
    <mergeCell ref="M67:M68"/>
    <mergeCell ref="P67:P68"/>
    <mergeCell ref="Q73:Q74"/>
    <mergeCell ref="G73:G74"/>
    <mergeCell ref="H73:H74"/>
    <mergeCell ref="I73:I74"/>
    <mergeCell ref="J73:J74"/>
    <mergeCell ref="K73:K74"/>
    <mergeCell ref="L73:L74"/>
    <mergeCell ref="Q69:Q70"/>
    <mergeCell ref="I69:I70"/>
    <mergeCell ref="J69:J70"/>
    <mergeCell ref="K69:K70"/>
    <mergeCell ref="L69:L70"/>
    <mergeCell ref="G69:G70"/>
    <mergeCell ref="H69:H70"/>
    <mergeCell ref="E71:Q72"/>
    <mergeCell ref="B73:B74"/>
    <mergeCell ref="C73:C74"/>
    <mergeCell ref="D73:D74"/>
    <mergeCell ref="E73:E74"/>
    <mergeCell ref="F73:F74"/>
    <mergeCell ref="M69:M70"/>
    <mergeCell ref="P69:P70"/>
    <mergeCell ref="M73:M74"/>
    <mergeCell ref="P73:P74"/>
    <mergeCell ref="B71:B72"/>
    <mergeCell ref="C71:C72"/>
    <mergeCell ref="D71:D72"/>
    <mergeCell ref="E69:E70"/>
    <mergeCell ref="F69:F70"/>
    <mergeCell ref="B69:B70"/>
    <mergeCell ref="C69:C70"/>
    <mergeCell ref="D69:D70"/>
    <mergeCell ref="J75:J76"/>
    <mergeCell ref="K75:K76"/>
    <mergeCell ref="L75:L76"/>
    <mergeCell ref="F83:F84"/>
    <mergeCell ref="C83:C84"/>
    <mergeCell ref="D83:D84"/>
    <mergeCell ref="E83:E84"/>
    <mergeCell ref="B79:B80"/>
    <mergeCell ref="C79:C80"/>
    <mergeCell ref="D79:D80"/>
    <mergeCell ref="B81:B82"/>
    <mergeCell ref="C81:C82"/>
    <mergeCell ref="D81:D82"/>
    <mergeCell ref="E81:E82"/>
    <mergeCell ref="F81:F82"/>
    <mergeCell ref="B83:B84"/>
    <mergeCell ref="E79:Q80"/>
    <mergeCell ref="Q81:Q82"/>
    <mergeCell ref="I81:I82"/>
    <mergeCell ref="J81:J82"/>
    <mergeCell ref="L83:L84"/>
    <mergeCell ref="M83:M84"/>
    <mergeCell ref="L81:L82"/>
    <mergeCell ref="M81:M82"/>
    <mergeCell ref="P81:P82"/>
    <mergeCell ref="G83:G84"/>
    <mergeCell ref="H83:H84"/>
    <mergeCell ref="I83:I84"/>
    <mergeCell ref="J83:J84"/>
    <mergeCell ref="K83:K84"/>
    <mergeCell ref="B85:B86"/>
    <mergeCell ref="C85:C86"/>
    <mergeCell ref="D85:D86"/>
    <mergeCell ref="E85:E86"/>
    <mergeCell ref="F85:F86"/>
    <mergeCell ref="G85:G86"/>
    <mergeCell ref="H85:H86"/>
    <mergeCell ref="I85:I86"/>
    <mergeCell ref="J85:J86"/>
    <mergeCell ref="P83:P84"/>
    <mergeCell ref="Q83:Q84"/>
    <mergeCell ref="K85:K86"/>
    <mergeCell ref="L85:L86"/>
    <mergeCell ref="M85:M86"/>
    <mergeCell ref="P85:P86"/>
    <mergeCell ref="Q85:Q86"/>
    <mergeCell ref="H87:H88"/>
    <mergeCell ref="I87:I88"/>
    <mergeCell ref="J87:J88"/>
    <mergeCell ref="L87:L88"/>
    <mergeCell ref="M87:M88"/>
    <mergeCell ref="P87:P88"/>
    <mergeCell ref="Q87:Q88"/>
    <mergeCell ref="B91:B94"/>
    <mergeCell ref="C91:C94"/>
    <mergeCell ref="D91:D94"/>
    <mergeCell ref="E91:E94"/>
    <mergeCell ref="F91:F94"/>
    <mergeCell ref="G91:G94"/>
    <mergeCell ref="H91:H94"/>
    <mergeCell ref="B102:B103"/>
    <mergeCell ref="C102:C103"/>
    <mergeCell ref="D102:D103"/>
    <mergeCell ref="E102:E103"/>
    <mergeCell ref="B100:B101"/>
    <mergeCell ref="B95:B96"/>
    <mergeCell ref="C95:C96"/>
    <mergeCell ref="D95:D96"/>
    <mergeCell ref="B97:B98"/>
    <mergeCell ref="C97:C98"/>
    <mergeCell ref="D97:D98"/>
    <mergeCell ref="E97:E98"/>
    <mergeCell ref="F97:F98"/>
    <mergeCell ref="C100:C101"/>
    <mergeCell ref="D100:D101"/>
    <mergeCell ref="H100:H101"/>
    <mergeCell ref="E95:E96"/>
    <mergeCell ref="C116:E116"/>
    <mergeCell ref="F116:J116"/>
    <mergeCell ref="K116:Q116"/>
    <mergeCell ref="B106:B107"/>
    <mergeCell ref="C106:C107"/>
    <mergeCell ref="D106:D107"/>
    <mergeCell ref="E106:E107"/>
    <mergeCell ref="F106:F107"/>
    <mergeCell ref="G106:G107"/>
    <mergeCell ref="H106:H107"/>
    <mergeCell ref="I106:I107"/>
    <mergeCell ref="J106:J107"/>
    <mergeCell ref="C111:Q111"/>
    <mergeCell ref="Q102:Q103"/>
    <mergeCell ref="G102:G103"/>
    <mergeCell ref="H102:H103"/>
    <mergeCell ref="I102:I103"/>
    <mergeCell ref="C117:E117"/>
    <mergeCell ref="F117:J117"/>
    <mergeCell ref="K117:Q117"/>
    <mergeCell ref="D104:D105"/>
    <mergeCell ref="E104:E105"/>
    <mergeCell ref="F104:F105"/>
    <mergeCell ref="G104:G105"/>
    <mergeCell ref="H104:H105"/>
    <mergeCell ref="I104:I105"/>
    <mergeCell ref="J104:J105"/>
    <mergeCell ref="L104:L105"/>
    <mergeCell ref="M104:M105"/>
    <mergeCell ref="K106:K107"/>
    <mergeCell ref="L106:L107"/>
    <mergeCell ref="M106:M107"/>
    <mergeCell ref="P106:P107"/>
    <mergeCell ref="Q106:Q107"/>
    <mergeCell ref="C104:C105"/>
    <mergeCell ref="P104:P105"/>
    <mergeCell ref="Q104:Q105"/>
    <mergeCell ref="E54:Q54"/>
    <mergeCell ref="C134:Q134"/>
    <mergeCell ref="C135:Q135"/>
    <mergeCell ref="C127:E127"/>
    <mergeCell ref="F127:Q127"/>
    <mergeCell ref="C128:E128"/>
    <mergeCell ref="F128:Q128"/>
    <mergeCell ref="C129:E129"/>
    <mergeCell ref="F129:Q129"/>
    <mergeCell ref="C133:Q133"/>
    <mergeCell ref="C121:E121"/>
    <mergeCell ref="F121:J121"/>
    <mergeCell ref="K121:Q121"/>
    <mergeCell ref="C122:E122"/>
    <mergeCell ref="F122:J122"/>
    <mergeCell ref="K122:Q122"/>
    <mergeCell ref="C123:E123"/>
    <mergeCell ref="F123:J123"/>
    <mergeCell ref="K123:Q123"/>
    <mergeCell ref="B108:H108"/>
    <mergeCell ref="N108:Q108"/>
    <mergeCell ref="C115:E115"/>
    <mergeCell ref="F115:J115"/>
    <mergeCell ref="K115:Q115"/>
  </mergeCells>
  <pageMargins left="0.7" right="0.7" top="0.75" bottom="0.75" header="0.3" footer="0.3"/>
  <pageSetup paperSize="9" scale="5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ED5E6-58BD-4AD1-AA98-4A0895946B62}">
  <sheetPr>
    <tabColor rgb="FFFFC000"/>
    <pageSetUpPr fitToPage="1"/>
  </sheetPr>
  <dimension ref="B2:V87"/>
  <sheetViews>
    <sheetView zoomScaleNormal="100" workbookViewId="0">
      <selection activeCell="N48" sqref="N48"/>
    </sheetView>
  </sheetViews>
  <sheetFormatPr defaultRowHeight="15" x14ac:dyDescent="0.25"/>
  <cols>
    <col min="1" max="1" width="3.7109375" customWidth="1"/>
    <col min="2" max="2" width="21.7109375" style="4" customWidth="1"/>
    <col min="3" max="3" width="9.5703125" style="1" customWidth="1"/>
    <col min="4" max="4" width="14.5703125" style="1" customWidth="1"/>
    <col min="5" max="5" width="13.85546875" style="1" customWidth="1"/>
    <col min="6" max="6" width="10.7109375" style="1" customWidth="1"/>
    <col min="7" max="7" width="10" style="1" customWidth="1"/>
    <col min="8" max="8" width="10.5703125" style="1" customWidth="1"/>
    <col min="9" max="9" width="11.5703125" style="8" customWidth="1"/>
    <col min="10" max="10" width="9.140625" style="8"/>
    <col min="11" max="11" width="11.5703125" style="8" customWidth="1"/>
    <col min="12" max="13" width="10.42578125" style="8" customWidth="1"/>
    <col min="14" max="14" width="46.85546875" style="1" customWidth="1"/>
    <col min="15" max="15" width="10.5703125" style="5" customWidth="1"/>
    <col min="16" max="16" width="13.5703125" style="1" customWidth="1"/>
    <col min="17" max="17" width="13.140625" style="1" customWidth="1"/>
    <col min="18" max="18" width="23.140625" customWidth="1"/>
    <col min="19" max="19" width="10.5703125" style="25" bestFit="1" customWidth="1"/>
    <col min="20" max="20" width="17.140625" customWidth="1"/>
    <col min="21" max="21" width="11.42578125" bestFit="1" customWidth="1"/>
    <col min="22" max="22" width="14.71093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4" spans="2:19" x14ac:dyDescent="0.25">
      <c r="B4" s="4" t="s">
        <v>280</v>
      </c>
    </row>
    <row r="5" spans="2:19" x14ac:dyDescent="0.25">
      <c r="B5" s="270" t="s">
        <v>393</v>
      </c>
      <c r="C5" s="270"/>
      <c r="D5" s="270"/>
      <c r="E5" s="270"/>
      <c r="F5" s="270"/>
      <c r="G5" s="270"/>
      <c r="H5" s="270"/>
      <c r="I5" s="270"/>
      <c r="J5" s="270"/>
      <c r="K5" s="270"/>
      <c r="L5" s="270"/>
      <c r="M5" s="270"/>
      <c r="N5" s="270"/>
      <c r="O5" s="270"/>
      <c r="P5" s="270"/>
      <c r="Q5" s="270"/>
    </row>
    <row r="6" spans="2:19" x14ac:dyDescent="0.25">
      <c r="B6" s="270" t="s">
        <v>348</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363" t="s">
        <v>349</v>
      </c>
      <c r="D12" s="363"/>
      <c r="E12" s="341" t="s">
        <v>350</v>
      </c>
      <c r="F12" s="341"/>
      <c r="G12" s="341"/>
      <c r="H12" s="341"/>
      <c r="I12" s="341"/>
      <c r="J12" s="341"/>
      <c r="K12" s="340">
        <v>0</v>
      </c>
      <c r="L12" s="340"/>
      <c r="M12" s="340"/>
      <c r="N12" s="12">
        <v>0</v>
      </c>
      <c r="O12" s="417">
        <f>O39</f>
        <v>17010</v>
      </c>
      <c r="P12" s="418"/>
      <c r="Q12" s="419"/>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274">
        <v>1</v>
      </c>
      <c r="C17" s="274"/>
      <c r="D17" s="274"/>
      <c r="E17" s="274"/>
      <c r="F17" s="274"/>
      <c r="G17" s="274"/>
      <c r="H17" s="274"/>
      <c r="I17" s="274"/>
      <c r="J17" s="274"/>
      <c r="K17" s="274"/>
      <c r="L17" s="274"/>
      <c r="M17" s="274"/>
      <c r="N17" s="274">
        <v>2</v>
      </c>
      <c r="O17" s="274"/>
      <c r="P17" s="274"/>
      <c r="Q17" s="274"/>
      <c r="S17" s="48"/>
    </row>
    <row r="18" spans="2:19" x14ac:dyDescent="0.25">
      <c r="B18" s="275" t="s">
        <v>28</v>
      </c>
      <c r="C18" s="275"/>
      <c r="D18" s="275"/>
      <c r="E18" s="275"/>
      <c r="F18" s="275"/>
      <c r="G18" s="275"/>
      <c r="H18" s="275"/>
      <c r="I18" s="275"/>
      <c r="J18" s="275"/>
      <c r="K18" s="275"/>
      <c r="L18" s="275"/>
      <c r="M18" s="275"/>
      <c r="N18" s="276">
        <f>N19+N21+N23</f>
        <v>7466940.1500000004</v>
      </c>
      <c r="O18" s="276"/>
      <c r="P18" s="276"/>
      <c r="Q18" s="276"/>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93" t="s">
        <v>18</v>
      </c>
      <c r="C20" s="394"/>
      <c r="D20" s="394"/>
      <c r="E20" s="394"/>
      <c r="F20" s="394"/>
      <c r="G20" s="394"/>
      <c r="H20" s="394"/>
      <c r="I20" s="394"/>
      <c r="J20" s="394"/>
      <c r="K20" s="394"/>
      <c r="L20" s="394"/>
      <c r="M20" s="395"/>
      <c r="N20" s="283">
        <v>0</v>
      </c>
      <c r="O20" s="283"/>
      <c r="P20" s="283"/>
      <c r="Q20" s="283"/>
    </row>
    <row r="21" spans="2:19" x14ac:dyDescent="0.25">
      <c r="B21" s="275" t="s">
        <v>30</v>
      </c>
      <c r="C21" s="275"/>
      <c r="D21" s="275"/>
      <c r="E21" s="275"/>
      <c r="F21" s="275"/>
      <c r="G21" s="275"/>
      <c r="H21" s="275"/>
      <c r="I21" s="275"/>
      <c r="J21" s="275"/>
      <c r="K21" s="275"/>
      <c r="L21" s="275"/>
      <c r="M21" s="275"/>
      <c r="N21" s="290">
        <f>N22</f>
        <v>0</v>
      </c>
      <c r="O21" s="290"/>
      <c r="P21" s="290"/>
      <c r="Q21" s="290"/>
    </row>
    <row r="22" spans="2:19" x14ac:dyDescent="0.25">
      <c r="B22" s="287" t="s">
        <v>53</v>
      </c>
      <c r="C22" s="287"/>
      <c r="D22" s="287"/>
      <c r="E22" s="287"/>
      <c r="F22" s="287"/>
      <c r="G22" s="287"/>
      <c r="H22" s="287"/>
      <c r="I22" s="287"/>
      <c r="J22" s="287"/>
      <c r="K22" s="287"/>
      <c r="L22" s="287"/>
      <c r="M22" s="287"/>
      <c r="N22" s="283">
        <f>K61</f>
        <v>0</v>
      </c>
      <c r="O22" s="283"/>
      <c r="P22" s="283"/>
      <c r="Q22" s="283"/>
      <c r="R22" s="69"/>
    </row>
    <row r="23" spans="2:19" x14ac:dyDescent="0.25">
      <c r="B23" s="275" t="s">
        <v>31</v>
      </c>
      <c r="C23" s="275"/>
      <c r="D23" s="275"/>
      <c r="E23" s="275"/>
      <c r="F23" s="275"/>
      <c r="G23" s="275"/>
      <c r="H23" s="275"/>
      <c r="I23" s="275"/>
      <c r="J23" s="275"/>
      <c r="K23" s="275"/>
      <c r="L23" s="275"/>
      <c r="M23" s="275"/>
      <c r="N23" s="276">
        <f>N24</f>
        <v>7466940.1500000004</v>
      </c>
      <c r="O23" s="276"/>
      <c r="P23" s="276"/>
      <c r="Q23" s="276"/>
    </row>
    <row r="24" spans="2:19" x14ac:dyDescent="0.25">
      <c r="B24" s="287" t="s">
        <v>54</v>
      </c>
      <c r="C24" s="287"/>
      <c r="D24" s="287"/>
      <c r="E24" s="287"/>
      <c r="F24" s="287"/>
      <c r="G24" s="287"/>
      <c r="H24" s="287"/>
      <c r="I24" s="287"/>
      <c r="J24" s="287"/>
      <c r="K24" s="287"/>
      <c r="L24" s="287"/>
      <c r="M24" s="287"/>
      <c r="N24" s="288">
        <f>L39</f>
        <v>7466940.1500000004</v>
      </c>
      <c r="O24" s="288"/>
      <c r="P24" s="288"/>
      <c r="Q24" s="288"/>
    </row>
    <row r="25" spans="2:19" x14ac:dyDescent="0.25">
      <c r="B25" s="275" t="s">
        <v>32</v>
      </c>
      <c r="C25" s="275"/>
      <c r="D25" s="275"/>
      <c r="E25" s="275"/>
      <c r="F25" s="275"/>
      <c r="G25" s="275"/>
      <c r="H25" s="275"/>
      <c r="I25" s="275"/>
      <c r="J25" s="275"/>
      <c r="K25" s="275"/>
      <c r="L25" s="275"/>
      <c r="M25" s="275"/>
      <c r="N25" s="290">
        <v>0</v>
      </c>
      <c r="O25" s="290"/>
      <c r="P25" s="290"/>
      <c r="Q25" s="290"/>
    </row>
    <row r="26" spans="2:19" x14ac:dyDescent="0.25">
      <c r="B26" s="393" t="s">
        <v>18</v>
      </c>
      <c r="C26" s="394"/>
      <c r="D26" s="394"/>
      <c r="E26" s="394"/>
      <c r="F26" s="394"/>
      <c r="G26" s="394"/>
      <c r="H26" s="394"/>
      <c r="I26" s="394"/>
      <c r="J26" s="394"/>
      <c r="K26" s="394"/>
      <c r="L26" s="394"/>
      <c r="M26" s="395"/>
      <c r="N26" s="283">
        <v>0</v>
      </c>
      <c r="O26" s="283"/>
      <c r="P26" s="283"/>
      <c r="Q26" s="283"/>
    </row>
    <row r="27" spans="2:19" x14ac:dyDescent="0.25">
      <c r="B27" s="284" t="s">
        <v>33</v>
      </c>
      <c r="C27" s="285"/>
      <c r="D27" s="285"/>
      <c r="E27" s="285"/>
      <c r="F27" s="285"/>
      <c r="G27" s="285"/>
      <c r="H27" s="285"/>
      <c r="I27" s="285"/>
      <c r="J27" s="285"/>
      <c r="K27" s="285"/>
      <c r="L27" s="285"/>
      <c r="M27" s="286"/>
      <c r="N27" s="276">
        <f>N28+N29+N30</f>
        <v>1317695.3599999999</v>
      </c>
      <c r="O27" s="276"/>
      <c r="P27" s="276"/>
      <c r="Q27" s="276"/>
    </row>
    <row r="28" spans="2:19" x14ac:dyDescent="0.25">
      <c r="B28" s="287" t="s">
        <v>34</v>
      </c>
      <c r="C28" s="287"/>
      <c r="D28" s="287"/>
      <c r="E28" s="287"/>
      <c r="F28" s="287"/>
      <c r="G28" s="287"/>
      <c r="H28" s="287"/>
      <c r="I28" s="287"/>
      <c r="J28" s="287"/>
      <c r="K28" s="287"/>
      <c r="L28" s="287"/>
      <c r="M28" s="287"/>
      <c r="N28" s="288">
        <f>M39</f>
        <v>1317695.3599999999</v>
      </c>
      <c r="O28" s="288"/>
      <c r="P28" s="288"/>
      <c r="Q28" s="288"/>
    </row>
    <row r="29" spans="2:19" x14ac:dyDescent="0.25">
      <c r="B29" s="287" t="s">
        <v>35</v>
      </c>
      <c r="C29" s="287"/>
      <c r="D29" s="287"/>
      <c r="E29" s="287"/>
      <c r="F29" s="287"/>
      <c r="G29" s="287"/>
      <c r="H29" s="287"/>
      <c r="I29" s="287"/>
      <c r="J29" s="287"/>
      <c r="K29" s="287"/>
      <c r="L29" s="287"/>
      <c r="M29" s="287"/>
      <c r="N29" s="283">
        <v>0</v>
      </c>
      <c r="O29" s="283"/>
      <c r="P29" s="283"/>
      <c r="Q29" s="283"/>
    </row>
    <row r="30" spans="2:19" x14ac:dyDescent="0.25">
      <c r="B30" s="287" t="s">
        <v>36</v>
      </c>
      <c r="C30" s="287"/>
      <c r="D30" s="287"/>
      <c r="E30" s="287"/>
      <c r="F30" s="287"/>
      <c r="G30" s="287"/>
      <c r="H30" s="287"/>
      <c r="I30" s="287"/>
      <c r="J30" s="287"/>
      <c r="K30" s="287"/>
      <c r="L30" s="287"/>
      <c r="M30" s="287"/>
      <c r="N30" s="283">
        <v>0</v>
      </c>
      <c r="O30" s="283"/>
      <c r="P30" s="283"/>
      <c r="Q30" s="283"/>
    </row>
    <row r="31" spans="2:19" x14ac:dyDescent="0.25">
      <c r="B31" s="275" t="s">
        <v>37</v>
      </c>
      <c r="C31" s="275"/>
      <c r="D31" s="275"/>
      <c r="E31" s="275"/>
      <c r="F31" s="275"/>
      <c r="G31" s="275"/>
      <c r="H31" s="275"/>
      <c r="I31" s="275"/>
      <c r="J31" s="275"/>
      <c r="K31" s="275"/>
      <c r="L31" s="275"/>
      <c r="M31" s="275"/>
      <c r="N31" s="276">
        <f>N18+N27</f>
        <v>8784635.5099999998</v>
      </c>
      <c r="O31" s="276"/>
      <c r="P31" s="276"/>
      <c r="Q31" s="276"/>
    </row>
    <row r="34" spans="2:22" x14ac:dyDescent="0.25">
      <c r="B34" s="13" t="s">
        <v>25</v>
      </c>
    </row>
    <row r="35" spans="2:22" x14ac:dyDescent="0.25">
      <c r="B35" s="338" t="s">
        <v>57</v>
      </c>
      <c r="C35" s="338" t="s">
        <v>58</v>
      </c>
      <c r="D35" s="338" t="s">
        <v>0</v>
      </c>
      <c r="E35" s="338" t="s">
        <v>1</v>
      </c>
      <c r="F35" s="338" t="s">
        <v>59</v>
      </c>
      <c r="G35" s="338" t="s">
        <v>277</v>
      </c>
      <c r="H35" s="392" t="s">
        <v>2</v>
      </c>
      <c r="I35" s="337" t="s">
        <v>3</v>
      </c>
      <c r="J35" s="337"/>
      <c r="K35" s="337"/>
      <c r="L35" s="337"/>
      <c r="M35" s="337"/>
      <c r="N35" s="338" t="s">
        <v>60</v>
      </c>
      <c r="O35" s="338"/>
      <c r="P35" s="338" t="s">
        <v>4</v>
      </c>
      <c r="Q35" s="338" t="s">
        <v>5</v>
      </c>
    </row>
    <row r="36" spans="2:22" ht="25.5" customHeight="1" x14ac:dyDescent="0.25">
      <c r="B36" s="338"/>
      <c r="C36" s="338"/>
      <c r="D36" s="338"/>
      <c r="E36" s="338"/>
      <c r="F36" s="338"/>
      <c r="G36" s="338"/>
      <c r="H36" s="392"/>
      <c r="I36" s="337" t="s">
        <v>6</v>
      </c>
      <c r="J36" s="337" t="s">
        <v>7</v>
      </c>
      <c r="K36" s="337"/>
      <c r="L36" s="337"/>
      <c r="M36" s="337" t="s">
        <v>8</v>
      </c>
      <c r="N36" s="338" t="s">
        <v>294</v>
      </c>
      <c r="O36" s="338" t="s">
        <v>182</v>
      </c>
      <c r="P36" s="338"/>
      <c r="Q36" s="338"/>
    </row>
    <row r="37" spans="2:22" ht="77.25" customHeight="1" x14ac:dyDescent="0.25">
      <c r="B37" s="338"/>
      <c r="C37" s="338"/>
      <c r="D37" s="338"/>
      <c r="E37" s="338"/>
      <c r="F37" s="338"/>
      <c r="G37" s="338"/>
      <c r="H37" s="392"/>
      <c r="I37" s="337"/>
      <c r="J37" s="10" t="s">
        <v>9</v>
      </c>
      <c r="K37" s="10" t="s">
        <v>10</v>
      </c>
      <c r="L37" s="10" t="s">
        <v>11</v>
      </c>
      <c r="M37" s="337"/>
      <c r="N37" s="338"/>
      <c r="O37" s="338"/>
      <c r="P37" s="338"/>
      <c r="Q37" s="338"/>
    </row>
    <row r="38" spans="2:22" s="47" customFormat="1" ht="12" x14ac:dyDescent="0.2">
      <c r="B38" s="70">
        <v>1</v>
      </c>
      <c r="C38" s="70">
        <v>2</v>
      </c>
      <c r="D38" s="70">
        <v>3</v>
      </c>
      <c r="E38" s="70">
        <v>4</v>
      </c>
      <c r="F38" s="70">
        <v>5</v>
      </c>
      <c r="G38" s="70">
        <v>6</v>
      </c>
      <c r="H38" s="70">
        <v>7</v>
      </c>
      <c r="I38" s="71">
        <v>8</v>
      </c>
      <c r="J38" s="57">
        <v>9</v>
      </c>
      <c r="K38" s="57">
        <v>10</v>
      </c>
      <c r="L38" s="57">
        <v>11</v>
      </c>
      <c r="M38" s="57">
        <v>12</v>
      </c>
      <c r="N38" s="70">
        <v>13</v>
      </c>
      <c r="O38" s="70">
        <v>14</v>
      </c>
      <c r="P38" s="70">
        <v>15</v>
      </c>
      <c r="Q38" s="70">
        <v>16</v>
      </c>
      <c r="S38" s="48"/>
    </row>
    <row r="39" spans="2:22" s="84" customFormat="1" ht="35.25" customHeight="1" x14ac:dyDescent="0.2">
      <c r="B39" s="423" t="s">
        <v>351</v>
      </c>
      <c r="C39" s="421" t="s">
        <v>13</v>
      </c>
      <c r="D39" s="421" t="s">
        <v>617</v>
      </c>
      <c r="E39" s="421" t="s">
        <v>18</v>
      </c>
      <c r="F39" s="421" t="s">
        <v>14</v>
      </c>
      <c r="G39" s="421" t="s">
        <v>391</v>
      </c>
      <c r="H39" s="421" t="s">
        <v>15</v>
      </c>
      <c r="I39" s="440">
        <f>SUM(J39:M41)</f>
        <v>8784635.5099999998</v>
      </c>
      <c r="J39" s="442">
        <f t="shared" ref="J39:K39" si="0">SUM(J43:J58)</f>
        <v>0</v>
      </c>
      <c r="K39" s="442">
        <f t="shared" si="0"/>
        <v>0</v>
      </c>
      <c r="L39" s="440">
        <f>SUM(L43:L60)</f>
        <v>7466940.1500000004</v>
      </c>
      <c r="M39" s="440">
        <f>SUM(M43:M60)</f>
        <v>1317695.3599999999</v>
      </c>
      <c r="N39" s="160" t="s">
        <v>352</v>
      </c>
      <c r="O39" s="161">
        <f>O43+O45+O47+O51+O59</f>
        <v>17010</v>
      </c>
      <c r="P39" s="421" t="s">
        <v>300</v>
      </c>
      <c r="Q39" s="421" t="s">
        <v>526</v>
      </c>
      <c r="S39" s="86"/>
      <c r="T39" s="156"/>
    </row>
    <row r="40" spans="2:22" s="84" customFormat="1" ht="35.25" customHeight="1" x14ac:dyDescent="0.2">
      <c r="B40" s="424"/>
      <c r="C40" s="422"/>
      <c r="D40" s="422"/>
      <c r="E40" s="422"/>
      <c r="F40" s="422"/>
      <c r="G40" s="422"/>
      <c r="H40" s="422"/>
      <c r="I40" s="441"/>
      <c r="J40" s="443"/>
      <c r="K40" s="443"/>
      <c r="L40" s="441"/>
      <c r="M40" s="441"/>
      <c r="N40" s="160" t="s">
        <v>353</v>
      </c>
      <c r="O40" s="196">
        <f>O44+O46+O48+O52+O60</f>
        <v>9.02</v>
      </c>
      <c r="P40" s="422"/>
      <c r="Q40" s="422"/>
      <c r="S40" s="86"/>
    </row>
    <row r="41" spans="2:22" s="84" customFormat="1" ht="33" customHeight="1" x14ac:dyDescent="0.2">
      <c r="B41" s="424"/>
      <c r="C41" s="422"/>
      <c r="D41" s="422"/>
      <c r="E41" s="422"/>
      <c r="F41" s="422"/>
      <c r="G41" s="422"/>
      <c r="H41" s="422"/>
      <c r="I41" s="441"/>
      <c r="J41" s="443"/>
      <c r="K41" s="443"/>
      <c r="L41" s="441"/>
      <c r="M41" s="441"/>
      <c r="N41" s="160" t="s">
        <v>354</v>
      </c>
      <c r="O41" s="161">
        <f>O53+O54+O55</f>
        <v>3</v>
      </c>
      <c r="P41" s="422"/>
      <c r="Q41" s="422"/>
      <c r="S41" s="86"/>
    </row>
    <row r="42" spans="2:22" ht="22.5" x14ac:dyDescent="0.25">
      <c r="B42" s="42" t="s">
        <v>16</v>
      </c>
      <c r="C42" s="43"/>
      <c r="D42" s="43"/>
      <c r="E42" s="43"/>
      <c r="F42" s="43"/>
      <c r="G42" s="43"/>
      <c r="H42" s="43"/>
      <c r="I42" s="66"/>
      <c r="J42" s="66"/>
      <c r="K42" s="67"/>
      <c r="L42" s="67"/>
      <c r="M42" s="66"/>
      <c r="N42" s="43"/>
      <c r="O42" s="72"/>
      <c r="P42" s="73"/>
      <c r="Q42" s="43"/>
    </row>
    <row r="43" spans="2:22" ht="22.5" x14ac:dyDescent="0.25">
      <c r="B43" s="324" t="s">
        <v>621</v>
      </c>
      <c r="C43" s="325"/>
      <c r="D43" s="319" t="s">
        <v>22</v>
      </c>
      <c r="E43" s="323" t="s">
        <v>18</v>
      </c>
      <c r="F43" s="325"/>
      <c r="G43" s="319" t="s">
        <v>391</v>
      </c>
      <c r="H43" s="325"/>
      <c r="I43" s="420">
        <f>SUM(J43:M44)</f>
        <v>1609000</v>
      </c>
      <c r="J43" s="420">
        <v>0</v>
      </c>
      <c r="K43" s="425">
        <v>0</v>
      </c>
      <c r="L43" s="425">
        <v>1367650</v>
      </c>
      <c r="M43" s="425">
        <v>241350</v>
      </c>
      <c r="N43" s="40" t="s">
        <v>352</v>
      </c>
      <c r="O43" s="85">
        <v>3570</v>
      </c>
      <c r="P43" s="319" t="s">
        <v>307</v>
      </c>
      <c r="Q43" s="319" t="s">
        <v>297</v>
      </c>
      <c r="R43" s="103"/>
      <c r="S43" s="103"/>
      <c r="T43" s="103"/>
      <c r="U43" s="103"/>
      <c r="V43" s="103"/>
    </row>
    <row r="44" spans="2:22" ht="50.25" customHeight="1" x14ac:dyDescent="0.25">
      <c r="B44" s="324"/>
      <c r="C44" s="325"/>
      <c r="D44" s="319"/>
      <c r="E44" s="323"/>
      <c r="F44" s="325"/>
      <c r="G44" s="319"/>
      <c r="H44" s="325"/>
      <c r="I44" s="420"/>
      <c r="J44" s="420"/>
      <c r="K44" s="426"/>
      <c r="L44" s="426"/>
      <c r="M44" s="426"/>
      <c r="N44" s="40" t="s">
        <v>353</v>
      </c>
      <c r="O44" s="38">
        <v>3.11</v>
      </c>
      <c r="P44" s="319"/>
      <c r="Q44" s="319"/>
      <c r="R44" s="103"/>
      <c r="S44" s="103"/>
      <c r="T44" s="103"/>
      <c r="U44" s="103"/>
      <c r="V44" s="103"/>
    </row>
    <row r="45" spans="2:22" ht="29.25" customHeight="1" x14ac:dyDescent="0.25">
      <c r="B45" s="324" t="s">
        <v>642</v>
      </c>
      <c r="C45" s="325"/>
      <c r="D45" s="319" t="s">
        <v>22</v>
      </c>
      <c r="E45" s="323" t="s">
        <v>18</v>
      </c>
      <c r="F45" s="325"/>
      <c r="G45" s="349" t="s">
        <v>391</v>
      </c>
      <c r="H45" s="325"/>
      <c r="I45" s="425">
        <f>SUM(J45:M46)</f>
        <v>719300</v>
      </c>
      <c r="J45" s="425">
        <v>0</v>
      </c>
      <c r="K45" s="425">
        <v>0</v>
      </c>
      <c r="L45" s="425">
        <v>611405</v>
      </c>
      <c r="M45" s="425">
        <v>107895</v>
      </c>
      <c r="N45" s="40" t="s">
        <v>352</v>
      </c>
      <c r="O45" s="85">
        <v>3150</v>
      </c>
      <c r="P45" s="319" t="s">
        <v>307</v>
      </c>
      <c r="Q45" s="319" t="s">
        <v>297</v>
      </c>
      <c r="R45" s="197"/>
    </row>
    <row r="46" spans="2:22" ht="38.25" customHeight="1" x14ac:dyDescent="0.25">
      <c r="B46" s="324"/>
      <c r="C46" s="325"/>
      <c r="D46" s="319"/>
      <c r="E46" s="323"/>
      <c r="F46" s="325"/>
      <c r="G46" s="351"/>
      <c r="H46" s="325"/>
      <c r="I46" s="426"/>
      <c r="J46" s="426"/>
      <c r="K46" s="426"/>
      <c r="L46" s="426"/>
      <c r="M46" s="426"/>
      <c r="N46" s="40" t="s">
        <v>353</v>
      </c>
      <c r="O46" s="38">
        <v>0.73</v>
      </c>
      <c r="P46" s="319"/>
      <c r="Q46" s="319"/>
      <c r="R46" s="197"/>
    </row>
    <row r="47" spans="2:22" ht="22.5" x14ac:dyDescent="0.25">
      <c r="B47" s="324" t="s">
        <v>622</v>
      </c>
      <c r="C47" s="325"/>
      <c r="D47" s="319" t="s">
        <v>22</v>
      </c>
      <c r="E47" s="323" t="s">
        <v>18</v>
      </c>
      <c r="F47" s="325"/>
      <c r="G47" s="349" t="s">
        <v>391</v>
      </c>
      <c r="H47" s="325"/>
      <c r="I47" s="420">
        <f>SUM(J47:M48)</f>
        <v>2161600</v>
      </c>
      <c r="J47" s="420">
        <v>0</v>
      </c>
      <c r="K47" s="425">
        <v>0</v>
      </c>
      <c r="L47" s="425">
        <v>1837360</v>
      </c>
      <c r="M47" s="425">
        <v>324240</v>
      </c>
      <c r="N47" s="40" t="s">
        <v>352</v>
      </c>
      <c r="O47" s="85">
        <v>4200</v>
      </c>
      <c r="P47" s="319" t="s">
        <v>307</v>
      </c>
      <c r="Q47" s="319" t="s">
        <v>297</v>
      </c>
      <c r="R47" s="197"/>
    </row>
    <row r="48" spans="2:22" ht="45.75" customHeight="1" x14ac:dyDescent="0.25">
      <c r="B48" s="324"/>
      <c r="C48" s="325"/>
      <c r="D48" s="319"/>
      <c r="E48" s="323"/>
      <c r="F48" s="325"/>
      <c r="G48" s="351"/>
      <c r="H48" s="325"/>
      <c r="I48" s="420"/>
      <c r="J48" s="420"/>
      <c r="K48" s="426"/>
      <c r="L48" s="426"/>
      <c r="M48" s="426"/>
      <c r="N48" s="40" t="s">
        <v>353</v>
      </c>
      <c r="O48" s="38">
        <v>3.52</v>
      </c>
      <c r="P48" s="319"/>
      <c r="Q48" s="319"/>
      <c r="R48" s="197"/>
    </row>
    <row r="49" spans="2:18" ht="22.5" customHeight="1" x14ac:dyDescent="0.25">
      <c r="B49" s="324" t="s">
        <v>645</v>
      </c>
      <c r="C49" s="325"/>
      <c r="D49" s="319" t="s">
        <v>22</v>
      </c>
      <c r="E49" s="403" t="s">
        <v>656</v>
      </c>
      <c r="F49" s="404"/>
      <c r="G49" s="404"/>
      <c r="H49" s="404"/>
      <c r="I49" s="404"/>
      <c r="J49" s="404"/>
      <c r="K49" s="404"/>
      <c r="L49" s="404"/>
      <c r="M49" s="404"/>
      <c r="N49" s="404"/>
      <c r="O49" s="404"/>
      <c r="P49" s="404"/>
      <c r="Q49" s="405"/>
      <c r="R49" s="197"/>
    </row>
    <row r="50" spans="2:18" ht="39" customHeight="1" x14ac:dyDescent="0.25">
      <c r="B50" s="324"/>
      <c r="C50" s="325"/>
      <c r="D50" s="319"/>
      <c r="E50" s="406"/>
      <c r="F50" s="407"/>
      <c r="G50" s="407"/>
      <c r="H50" s="407"/>
      <c r="I50" s="407"/>
      <c r="J50" s="407"/>
      <c r="K50" s="407"/>
      <c r="L50" s="407"/>
      <c r="M50" s="407"/>
      <c r="N50" s="407"/>
      <c r="O50" s="407"/>
      <c r="P50" s="407"/>
      <c r="Q50" s="408"/>
      <c r="R50" s="197"/>
    </row>
    <row r="51" spans="2:18" ht="22.5" x14ac:dyDescent="0.25">
      <c r="B51" s="324" t="s">
        <v>618</v>
      </c>
      <c r="C51" s="325"/>
      <c r="D51" s="319" t="s">
        <v>22</v>
      </c>
      <c r="E51" s="323" t="s">
        <v>18</v>
      </c>
      <c r="F51" s="325"/>
      <c r="G51" s="349" t="s">
        <v>391</v>
      </c>
      <c r="H51" s="325"/>
      <c r="I51" s="420">
        <f>SUM(J51:M52)</f>
        <v>587600</v>
      </c>
      <c r="J51" s="420">
        <v>0</v>
      </c>
      <c r="K51" s="425">
        <v>0</v>
      </c>
      <c r="L51" s="425">
        <v>499460</v>
      </c>
      <c r="M51" s="425">
        <v>88140</v>
      </c>
      <c r="N51" s="40" t="s">
        <v>352</v>
      </c>
      <c r="O51" s="85">
        <v>2940</v>
      </c>
      <c r="P51" s="319" t="s">
        <v>307</v>
      </c>
      <c r="Q51" s="319" t="s">
        <v>297</v>
      </c>
      <c r="R51" s="197"/>
    </row>
    <row r="52" spans="2:18" ht="36.75" customHeight="1" x14ac:dyDescent="0.25">
      <c r="B52" s="324"/>
      <c r="C52" s="325"/>
      <c r="D52" s="319"/>
      <c r="E52" s="323"/>
      <c r="F52" s="325"/>
      <c r="G52" s="351"/>
      <c r="H52" s="325"/>
      <c r="I52" s="420"/>
      <c r="J52" s="420"/>
      <c r="K52" s="426"/>
      <c r="L52" s="426"/>
      <c r="M52" s="426"/>
      <c r="N52" s="40" t="s">
        <v>353</v>
      </c>
      <c r="O52" s="38">
        <v>0.56000000000000005</v>
      </c>
      <c r="P52" s="319"/>
      <c r="Q52" s="319"/>
      <c r="R52" s="197"/>
    </row>
    <row r="53" spans="2:18" ht="56.25" x14ac:dyDescent="0.25">
      <c r="B53" s="40" t="s">
        <v>355</v>
      </c>
      <c r="C53" s="95"/>
      <c r="D53" s="38" t="s">
        <v>22</v>
      </c>
      <c r="E53" s="92" t="s">
        <v>18</v>
      </c>
      <c r="F53" s="95"/>
      <c r="G53" s="94" t="s">
        <v>391</v>
      </c>
      <c r="H53" s="95"/>
      <c r="I53" s="208">
        <f>SUM(J53:M53)</f>
        <v>248568.66999999998</v>
      </c>
      <c r="J53" s="93">
        <v>0</v>
      </c>
      <c r="K53" s="211">
        <v>0</v>
      </c>
      <c r="L53" s="209">
        <v>211283.36</v>
      </c>
      <c r="M53" s="209">
        <v>37285.31</v>
      </c>
      <c r="N53" s="40" t="s">
        <v>354</v>
      </c>
      <c r="O53" s="38">
        <v>1</v>
      </c>
      <c r="P53" s="38" t="s">
        <v>300</v>
      </c>
      <c r="Q53" s="38" t="s">
        <v>356</v>
      </c>
      <c r="R53" s="198"/>
    </row>
    <row r="54" spans="2:18" ht="56.25" x14ac:dyDescent="0.25">
      <c r="B54" s="40" t="s">
        <v>619</v>
      </c>
      <c r="C54" s="95"/>
      <c r="D54" s="38" t="s">
        <v>22</v>
      </c>
      <c r="E54" s="92" t="s">
        <v>18</v>
      </c>
      <c r="F54" s="95"/>
      <c r="G54" s="94" t="s">
        <v>391</v>
      </c>
      <c r="H54" s="95"/>
      <c r="I54" s="208">
        <f>SUM(J54:M54)</f>
        <v>319465.53000000003</v>
      </c>
      <c r="J54" s="93">
        <v>0</v>
      </c>
      <c r="K54" s="211">
        <v>0</v>
      </c>
      <c r="L54" s="209">
        <v>271545.7</v>
      </c>
      <c r="M54" s="209">
        <v>47919.83</v>
      </c>
      <c r="N54" s="40" t="s">
        <v>354</v>
      </c>
      <c r="O54" s="38">
        <v>1</v>
      </c>
      <c r="P54" s="157" t="s">
        <v>24</v>
      </c>
      <c r="Q54" s="157" t="s">
        <v>356</v>
      </c>
      <c r="R54" s="198"/>
    </row>
    <row r="55" spans="2:18" ht="56.25" x14ac:dyDescent="0.25">
      <c r="B55" s="96" t="s">
        <v>620</v>
      </c>
      <c r="C55" s="97"/>
      <c r="D55" s="94" t="s">
        <v>22</v>
      </c>
      <c r="E55" s="98" t="s">
        <v>18</v>
      </c>
      <c r="F55" s="97"/>
      <c r="G55" s="94" t="s">
        <v>391</v>
      </c>
      <c r="H55" s="97"/>
      <c r="I55" s="209">
        <f>SUM(J55:M55)</f>
        <v>1124395.4099999999</v>
      </c>
      <c r="J55" s="211">
        <v>0</v>
      </c>
      <c r="K55" s="211">
        <v>0</v>
      </c>
      <c r="L55" s="209">
        <v>955736.09</v>
      </c>
      <c r="M55" s="209">
        <v>168659.32</v>
      </c>
      <c r="N55" s="96" t="s">
        <v>354</v>
      </c>
      <c r="O55" s="94">
        <v>1</v>
      </c>
      <c r="P55" s="94" t="s">
        <v>21</v>
      </c>
      <c r="Q55" s="94" t="s">
        <v>297</v>
      </c>
      <c r="R55" s="198"/>
    </row>
    <row r="56" spans="2:18" ht="15" customHeight="1" x14ac:dyDescent="0.25">
      <c r="B56" s="343" t="s">
        <v>646</v>
      </c>
      <c r="C56" s="346"/>
      <c r="D56" s="349" t="s">
        <v>616</v>
      </c>
      <c r="E56" s="428" t="s">
        <v>697</v>
      </c>
      <c r="F56" s="429"/>
      <c r="G56" s="429"/>
      <c r="H56" s="429"/>
      <c r="I56" s="429"/>
      <c r="J56" s="429"/>
      <c r="K56" s="429"/>
      <c r="L56" s="429"/>
      <c r="M56" s="429"/>
      <c r="N56" s="429"/>
      <c r="O56" s="429"/>
      <c r="P56" s="429"/>
      <c r="Q56" s="430"/>
      <c r="R56" s="198"/>
    </row>
    <row r="57" spans="2:18" x14ac:dyDescent="0.25">
      <c r="B57" s="344"/>
      <c r="C57" s="347"/>
      <c r="D57" s="350"/>
      <c r="E57" s="431"/>
      <c r="F57" s="432"/>
      <c r="G57" s="432"/>
      <c r="H57" s="432"/>
      <c r="I57" s="432"/>
      <c r="J57" s="432"/>
      <c r="K57" s="432"/>
      <c r="L57" s="432"/>
      <c r="M57" s="432"/>
      <c r="N57" s="432"/>
      <c r="O57" s="432"/>
      <c r="P57" s="432"/>
      <c r="Q57" s="433"/>
      <c r="R57" s="198"/>
    </row>
    <row r="58" spans="2:18" x14ac:dyDescent="0.25">
      <c r="B58" s="345"/>
      <c r="C58" s="348"/>
      <c r="D58" s="351"/>
      <c r="E58" s="434"/>
      <c r="F58" s="435"/>
      <c r="G58" s="435"/>
      <c r="H58" s="435"/>
      <c r="I58" s="435"/>
      <c r="J58" s="435"/>
      <c r="K58" s="435"/>
      <c r="L58" s="435"/>
      <c r="M58" s="435"/>
      <c r="N58" s="435"/>
      <c r="O58" s="435"/>
      <c r="P58" s="435"/>
      <c r="Q58" s="436"/>
      <c r="R58" s="198"/>
    </row>
    <row r="59" spans="2:18" ht="30" customHeight="1" x14ac:dyDescent="0.25">
      <c r="B59" s="446" t="s">
        <v>695</v>
      </c>
      <c r="C59" s="447"/>
      <c r="D59" s="357" t="s">
        <v>22</v>
      </c>
      <c r="E59" s="357" t="s">
        <v>18</v>
      </c>
      <c r="F59" s="447"/>
      <c r="G59" s="448" t="s">
        <v>391</v>
      </c>
      <c r="H59" s="447"/>
      <c r="I59" s="450">
        <f>SUM(J59:M60)</f>
        <v>2014705.9</v>
      </c>
      <c r="J59" s="450">
        <v>0</v>
      </c>
      <c r="K59" s="451">
        <v>0</v>
      </c>
      <c r="L59" s="451">
        <v>1712500</v>
      </c>
      <c r="M59" s="451">
        <v>302205.90000000002</v>
      </c>
      <c r="N59" s="80" t="s">
        <v>352</v>
      </c>
      <c r="O59" s="175">
        <v>3150</v>
      </c>
      <c r="P59" s="357" t="s">
        <v>19</v>
      </c>
      <c r="Q59" s="357" t="s">
        <v>526</v>
      </c>
      <c r="R59" s="197"/>
    </row>
    <row r="60" spans="2:18" ht="30" customHeight="1" x14ac:dyDescent="0.25">
      <c r="B60" s="446"/>
      <c r="C60" s="447"/>
      <c r="D60" s="357"/>
      <c r="E60" s="357"/>
      <c r="F60" s="447"/>
      <c r="G60" s="449"/>
      <c r="H60" s="447"/>
      <c r="I60" s="450"/>
      <c r="J60" s="450"/>
      <c r="K60" s="452"/>
      <c r="L60" s="452"/>
      <c r="M60" s="452"/>
      <c r="N60" s="80" t="s">
        <v>353</v>
      </c>
      <c r="O60" s="134">
        <v>1.1000000000000001</v>
      </c>
      <c r="P60" s="357"/>
      <c r="Q60" s="357"/>
      <c r="R60" s="197"/>
    </row>
    <row r="61" spans="2:18" x14ac:dyDescent="0.25">
      <c r="B61" s="444" t="s">
        <v>12</v>
      </c>
      <c r="C61" s="444"/>
      <c r="D61" s="444"/>
      <c r="E61" s="444"/>
      <c r="F61" s="444"/>
      <c r="G61" s="444"/>
      <c r="H61" s="444"/>
      <c r="I61" s="215">
        <f>I39</f>
        <v>8784635.5099999998</v>
      </c>
      <c r="J61" s="215">
        <f>J39</f>
        <v>0</v>
      </c>
      <c r="K61" s="215">
        <f>K39</f>
        <v>0</v>
      </c>
      <c r="L61" s="215">
        <f>L39</f>
        <v>7466940.1500000004</v>
      </c>
      <c r="M61" s="215">
        <f>M39</f>
        <v>1317695.3599999999</v>
      </c>
      <c r="N61" s="445"/>
      <c r="O61" s="445"/>
      <c r="P61" s="445"/>
      <c r="Q61" s="445"/>
      <c r="R61" s="198"/>
    </row>
    <row r="62" spans="2:18" ht="15" customHeight="1" x14ac:dyDescent="0.25">
      <c r="B62" s="427" t="s">
        <v>600</v>
      </c>
      <c r="C62" s="427"/>
      <c r="D62" s="427"/>
      <c r="E62" s="427"/>
      <c r="F62" s="427"/>
      <c r="G62" s="427"/>
      <c r="H62" s="427"/>
      <c r="I62" s="427"/>
      <c r="J62" s="427"/>
      <c r="K62" s="427"/>
      <c r="L62" s="427"/>
      <c r="M62" s="427"/>
      <c r="N62" s="427"/>
      <c r="O62" s="427"/>
      <c r="P62" s="427"/>
      <c r="Q62" s="427"/>
    </row>
    <row r="63" spans="2:18" ht="33.75" customHeight="1" x14ac:dyDescent="0.25">
      <c r="B63" s="187" t="s">
        <v>671</v>
      </c>
      <c r="C63" s="364" t="s">
        <v>675</v>
      </c>
      <c r="D63" s="364"/>
      <c r="E63" s="364"/>
      <c r="F63" s="364"/>
      <c r="G63" s="364"/>
      <c r="H63" s="364"/>
      <c r="I63" s="364"/>
      <c r="J63" s="364"/>
      <c r="K63" s="364"/>
      <c r="L63" s="364"/>
      <c r="M63" s="364"/>
      <c r="N63" s="364"/>
      <c r="O63" s="364"/>
      <c r="P63" s="364"/>
      <c r="Q63" s="364"/>
    </row>
    <row r="64" spans="2:18" ht="15" customHeight="1" x14ac:dyDescent="0.25">
      <c r="B64" s="147"/>
      <c r="C64" s="147"/>
      <c r="D64" s="147"/>
      <c r="E64" s="147"/>
      <c r="F64" s="147"/>
      <c r="G64" s="147"/>
      <c r="H64" s="147"/>
      <c r="I64" s="147"/>
      <c r="J64" s="147"/>
      <c r="K64" s="147"/>
      <c r="L64" s="147"/>
      <c r="M64" s="147"/>
      <c r="N64" s="147"/>
      <c r="O64" s="147"/>
      <c r="P64" s="147"/>
      <c r="Q64" s="147"/>
    </row>
    <row r="66" spans="2:19" x14ac:dyDescent="0.25">
      <c r="B66" s="21" t="s">
        <v>147</v>
      </c>
    </row>
    <row r="67" spans="2:19" ht="15" customHeight="1" x14ac:dyDescent="0.25">
      <c r="B67" s="14" t="s">
        <v>39</v>
      </c>
      <c r="C67" s="307" t="s">
        <v>148</v>
      </c>
      <c r="D67" s="307"/>
      <c r="E67" s="307"/>
      <c r="F67" s="387" t="s">
        <v>149</v>
      </c>
      <c r="G67" s="388"/>
      <c r="H67" s="388"/>
      <c r="I67" s="388"/>
      <c r="J67" s="389"/>
      <c r="K67" s="307" t="s">
        <v>150</v>
      </c>
      <c r="L67" s="307"/>
      <c r="M67" s="307"/>
      <c r="N67" s="307"/>
      <c r="O67" s="307"/>
      <c r="P67" s="307"/>
      <c r="Q67" s="307"/>
    </row>
    <row r="68" spans="2:19" s="47" customFormat="1" ht="12" x14ac:dyDescent="0.2">
      <c r="B68" s="56">
        <v>1</v>
      </c>
      <c r="C68" s="274">
        <v>2</v>
      </c>
      <c r="D68" s="274"/>
      <c r="E68" s="274"/>
      <c r="F68" s="375">
        <v>3</v>
      </c>
      <c r="G68" s="376"/>
      <c r="H68" s="376"/>
      <c r="I68" s="376"/>
      <c r="J68" s="377"/>
      <c r="K68" s="274">
        <v>4</v>
      </c>
      <c r="L68" s="274"/>
      <c r="M68" s="274"/>
      <c r="N68" s="274"/>
      <c r="O68" s="274"/>
      <c r="P68" s="274"/>
      <c r="Q68" s="274"/>
      <c r="S68" s="48"/>
    </row>
    <row r="69" spans="2:19" s="18" customFormat="1" x14ac:dyDescent="0.25">
      <c r="B69" s="22"/>
      <c r="C69" s="378" t="s">
        <v>159</v>
      </c>
      <c r="D69" s="379"/>
      <c r="E69" s="380"/>
      <c r="F69" s="381"/>
      <c r="G69" s="382"/>
      <c r="H69" s="382"/>
      <c r="I69" s="382"/>
      <c r="J69" s="383"/>
      <c r="K69" s="363"/>
      <c r="L69" s="363"/>
      <c r="M69" s="363"/>
      <c r="N69" s="363"/>
      <c r="O69" s="363"/>
      <c r="P69" s="363"/>
      <c r="Q69" s="363"/>
      <c r="S69" s="26"/>
    </row>
    <row r="72" spans="2:19" x14ac:dyDescent="0.25">
      <c r="B72" s="21" t="s">
        <v>151</v>
      </c>
    </row>
    <row r="73" spans="2:19" ht="15" customHeight="1" x14ac:dyDescent="0.25">
      <c r="B73" s="14" t="s">
        <v>39</v>
      </c>
      <c r="C73" s="307" t="s">
        <v>152</v>
      </c>
      <c r="D73" s="307"/>
      <c r="E73" s="307"/>
      <c r="F73" s="307" t="s">
        <v>149</v>
      </c>
      <c r="G73" s="307"/>
      <c r="H73" s="307"/>
      <c r="I73" s="307"/>
      <c r="J73" s="307"/>
      <c r="K73" s="307" t="s">
        <v>153</v>
      </c>
      <c r="L73" s="307"/>
      <c r="M73" s="307"/>
      <c r="N73" s="307"/>
      <c r="O73" s="307"/>
      <c r="P73" s="307"/>
      <c r="Q73" s="307"/>
    </row>
    <row r="74" spans="2:19" s="47" customFormat="1" ht="11.25" customHeight="1" x14ac:dyDescent="0.2">
      <c r="B74" s="56">
        <v>1</v>
      </c>
      <c r="C74" s="274">
        <v>2</v>
      </c>
      <c r="D74" s="274"/>
      <c r="E74" s="274"/>
      <c r="F74" s="274">
        <v>3</v>
      </c>
      <c r="G74" s="274"/>
      <c r="H74" s="274"/>
      <c r="I74" s="274"/>
      <c r="J74" s="274"/>
      <c r="K74" s="274">
        <v>4</v>
      </c>
      <c r="L74" s="274"/>
      <c r="M74" s="274"/>
      <c r="N74" s="274"/>
      <c r="O74" s="274"/>
      <c r="P74" s="274"/>
      <c r="Q74" s="274"/>
      <c r="S74" s="48"/>
    </row>
    <row r="75" spans="2:19" s="18" customFormat="1" x14ac:dyDescent="0.25">
      <c r="B75" s="22"/>
      <c r="C75" s="279" t="s">
        <v>159</v>
      </c>
      <c r="D75" s="279"/>
      <c r="E75" s="279"/>
      <c r="F75" s="362"/>
      <c r="G75" s="362"/>
      <c r="H75" s="362"/>
      <c r="I75" s="362"/>
      <c r="J75" s="362"/>
      <c r="K75" s="363"/>
      <c r="L75" s="363"/>
      <c r="M75" s="363"/>
      <c r="N75" s="363"/>
      <c r="O75" s="363"/>
      <c r="P75" s="363"/>
      <c r="Q75" s="363"/>
      <c r="S75" s="26"/>
    </row>
    <row r="78" spans="2:19" x14ac:dyDescent="0.25">
      <c r="B78" s="21" t="s">
        <v>154</v>
      </c>
    </row>
    <row r="79" spans="2:19" ht="39" customHeight="1" x14ac:dyDescent="0.25">
      <c r="B79" s="11" t="s">
        <v>39</v>
      </c>
      <c r="C79" s="271" t="s">
        <v>155</v>
      </c>
      <c r="D79" s="271"/>
      <c r="E79" s="271"/>
      <c r="F79" s="365" t="s">
        <v>156</v>
      </c>
      <c r="G79" s="366"/>
      <c r="H79" s="366"/>
      <c r="I79" s="366"/>
      <c r="J79" s="366"/>
      <c r="K79" s="366"/>
      <c r="L79" s="366"/>
      <c r="M79" s="366"/>
      <c r="N79" s="366"/>
      <c r="O79" s="366"/>
      <c r="P79" s="366"/>
      <c r="Q79" s="367"/>
    </row>
    <row r="80" spans="2:19" s="64" customFormat="1" ht="12" x14ac:dyDescent="0.2">
      <c r="B80" s="63">
        <v>1</v>
      </c>
      <c r="C80" s="360">
        <v>2</v>
      </c>
      <c r="D80" s="360"/>
      <c r="E80" s="360"/>
      <c r="F80" s="368">
        <v>3</v>
      </c>
      <c r="G80" s="369"/>
      <c r="H80" s="369"/>
      <c r="I80" s="369"/>
      <c r="J80" s="369"/>
      <c r="K80" s="369"/>
      <c r="L80" s="369"/>
      <c r="M80" s="369"/>
      <c r="N80" s="369"/>
      <c r="O80" s="369"/>
      <c r="P80" s="369"/>
      <c r="Q80" s="370"/>
      <c r="S80" s="48"/>
    </row>
    <row r="81" spans="2:19" s="18" customFormat="1" ht="211.5" customHeight="1" x14ac:dyDescent="0.25">
      <c r="B81" s="12" t="s">
        <v>69</v>
      </c>
      <c r="C81" s="361" t="s">
        <v>357</v>
      </c>
      <c r="D81" s="361"/>
      <c r="E81" s="361"/>
      <c r="F81" s="437" t="s">
        <v>624</v>
      </c>
      <c r="G81" s="438"/>
      <c r="H81" s="438"/>
      <c r="I81" s="438"/>
      <c r="J81" s="438"/>
      <c r="K81" s="438"/>
      <c r="L81" s="438"/>
      <c r="M81" s="438"/>
      <c r="N81" s="438"/>
      <c r="O81" s="438"/>
      <c r="P81" s="438"/>
      <c r="Q81" s="439"/>
      <c r="S81" s="26"/>
    </row>
    <row r="82" spans="2:19" s="18" customFormat="1" x14ac:dyDescent="0.25">
      <c r="C82" s="65"/>
      <c r="D82" s="65"/>
      <c r="E82" s="65"/>
      <c r="F82" s="65"/>
      <c r="G82" s="65"/>
      <c r="H82" s="65"/>
      <c r="I82" s="59"/>
      <c r="J82" s="59"/>
      <c r="K82" s="59"/>
      <c r="L82" s="59"/>
      <c r="M82" s="59"/>
      <c r="N82" s="59"/>
      <c r="O82" s="59"/>
      <c r="P82" s="59"/>
      <c r="Q82" s="59"/>
      <c r="S82" s="26"/>
    </row>
    <row r="84" spans="2:19" x14ac:dyDescent="0.25">
      <c r="B84" s="21" t="s">
        <v>157</v>
      </c>
    </row>
    <row r="85" spans="2:19" x14ac:dyDescent="0.25">
      <c r="B85" s="14" t="s">
        <v>39</v>
      </c>
      <c r="C85" s="307" t="s">
        <v>158</v>
      </c>
      <c r="D85" s="307"/>
      <c r="E85" s="307"/>
      <c r="F85" s="307"/>
      <c r="G85" s="307"/>
      <c r="H85" s="307"/>
      <c r="I85" s="307"/>
      <c r="J85" s="307"/>
      <c r="K85" s="307"/>
      <c r="L85" s="307"/>
      <c r="M85" s="307"/>
      <c r="N85" s="307"/>
      <c r="O85" s="307"/>
      <c r="P85" s="307"/>
      <c r="Q85" s="307"/>
    </row>
    <row r="86" spans="2:19" s="47" customFormat="1" ht="12" x14ac:dyDescent="0.2">
      <c r="B86" s="63">
        <v>1</v>
      </c>
      <c r="C86" s="274">
        <v>2</v>
      </c>
      <c r="D86" s="274"/>
      <c r="E86" s="274"/>
      <c r="F86" s="274"/>
      <c r="G86" s="274"/>
      <c r="H86" s="274"/>
      <c r="I86" s="274"/>
      <c r="J86" s="274"/>
      <c r="K86" s="274"/>
      <c r="L86" s="274"/>
      <c r="M86" s="274"/>
      <c r="N86" s="274"/>
      <c r="O86" s="274"/>
      <c r="P86" s="274"/>
      <c r="Q86" s="274"/>
      <c r="S86" s="48"/>
    </row>
    <row r="87" spans="2:19" s="18" customFormat="1" x14ac:dyDescent="0.25">
      <c r="B87" s="22"/>
      <c r="C87" s="279" t="s">
        <v>159</v>
      </c>
      <c r="D87" s="279"/>
      <c r="E87" s="279"/>
      <c r="F87" s="279"/>
      <c r="G87" s="279"/>
      <c r="H87" s="279"/>
      <c r="I87" s="279"/>
      <c r="J87" s="279"/>
      <c r="K87" s="279"/>
      <c r="L87" s="279"/>
      <c r="M87" s="279"/>
      <c r="N87" s="279"/>
      <c r="O87" s="279"/>
      <c r="P87" s="279"/>
      <c r="Q87" s="279"/>
      <c r="S87" s="26"/>
    </row>
  </sheetData>
  <mergeCells count="189">
    <mergeCell ref="B61:H61"/>
    <mergeCell ref="N61:Q61"/>
    <mergeCell ref="B59:B60"/>
    <mergeCell ref="C59:C60"/>
    <mergeCell ref="D59:D60"/>
    <mergeCell ref="E59:E60"/>
    <mergeCell ref="F59:F60"/>
    <mergeCell ref="G59:G60"/>
    <mergeCell ref="H59:H60"/>
    <mergeCell ref="I59:I60"/>
    <mergeCell ref="J59:J60"/>
    <mergeCell ref="K59:K60"/>
    <mergeCell ref="L59:L60"/>
    <mergeCell ref="M59:M60"/>
    <mergeCell ref="P59:P60"/>
    <mergeCell ref="B45:B46"/>
    <mergeCell ref="C45:C46"/>
    <mergeCell ref="D45:D46"/>
    <mergeCell ref="E45:E46"/>
    <mergeCell ref="F45:F46"/>
    <mergeCell ref="G45:G46"/>
    <mergeCell ref="B43:B44"/>
    <mergeCell ref="C43:C44"/>
    <mergeCell ref="D49:D50"/>
    <mergeCell ref="C49:C50"/>
    <mergeCell ref="B49:B50"/>
    <mergeCell ref="B47:B48"/>
    <mergeCell ref="C47:C48"/>
    <mergeCell ref="D47:D48"/>
    <mergeCell ref="E47:E48"/>
    <mergeCell ref="F47:F48"/>
    <mergeCell ref="G47:G48"/>
    <mergeCell ref="D43:D44"/>
    <mergeCell ref="E43:E44"/>
    <mergeCell ref="F43:F44"/>
    <mergeCell ref="G43:G44"/>
    <mergeCell ref="E49:Q50"/>
    <mergeCell ref="J47:J48"/>
    <mergeCell ref="K47:K48"/>
    <mergeCell ref="Q39:Q41"/>
    <mergeCell ref="P39:P41"/>
    <mergeCell ref="M39:M41"/>
    <mergeCell ref="L39:L41"/>
    <mergeCell ref="K39:K41"/>
    <mergeCell ref="J39:J41"/>
    <mergeCell ref="I39:I41"/>
    <mergeCell ref="J43:J44"/>
    <mergeCell ref="K43:K44"/>
    <mergeCell ref="L43:L44"/>
    <mergeCell ref="M43:M44"/>
    <mergeCell ref="P43:P44"/>
    <mergeCell ref="Q43:Q44"/>
    <mergeCell ref="C73:E73"/>
    <mergeCell ref="F73:J73"/>
    <mergeCell ref="K73:Q73"/>
    <mergeCell ref="C74:E74"/>
    <mergeCell ref="F74:J74"/>
    <mergeCell ref="K74:Q74"/>
    <mergeCell ref="C68:E68"/>
    <mergeCell ref="F68:J68"/>
    <mergeCell ref="K68:Q68"/>
    <mergeCell ref="C69:E69"/>
    <mergeCell ref="F69:J69"/>
    <mergeCell ref="K69:Q69"/>
    <mergeCell ref="C81:E81"/>
    <mergeCell ref="F81:Q81"/>
    <mergeCell ref="C85:Q85"/>
    <mergeCell ref="C86:Q86"/>
    <mergeCell ref="C87:Q87"/>
    <mergeCell ref="C75:E75"/>
    <mergeCell ref="F75:J75"/>
    <mergeCell ref="K75:Q75"/>
    <mergeCell ref="C79:E79"/>
    <mergeCell ref="F79:Q79"/>
    <mergeCell ref="C80:E80"/>
    <mergeCell ref="F80:Q80"/>
    <mergeCell ref="C67:E67"/>
    <mergeCell ref="F67:J67"/>
    <mergeCell ref="K67:Q67"/>
    <mergeCell ref="J51:J52"/>
    <mergeCell ref="K51:K52"/>
    <mergeCell ref="L51:L52"/>
    <mergeCell ref="M51:M52"/>
    <mergeCell ref="P51:P52"/>
    <mergeCell ref="Q51:Q52"/>
    <mergeCell ref="B62:Q62"/>
    <mergeCell ref="B51:B52"/>
    <mergeCell ref="C51:C52"/>
    <mergeCell ref="D51:D52"/>
    <mergeCell ref="E51:E52"/>
    <mergeCell ref="F51:F52"/>
    <mergeCell ref="G51:G52"/>
    <mergeCell ref="H51:H52"/>
    <mergeCell ref="I51:I52"/>
    <mergeCell ref="B56:B58"/>
    <mergeCell ref="C56:C58"/>
    <mergeCell ref="D56:D58"/>
    <mergeCell ref="C63:Q63"/>
    <mergeCell ref="Q59:Q60"/>
    <mergeCell ref="E56:Q58"/>
    <mergeCell ref="L47:L48"/>
    <mergeCell ref="M47:M48"/>
    <mergeCell ref="P47:P48"/>
    <mergeCell ref="Q47:Q48"/>
    <mergeCell ref="P45:P46"/>
    <mergeCell ref="Q45:Q46"/>
    <mergeCell ref="H47:H48"/>
    <mergeCell ref="I47:I48"/>
    <mergeCell ref="H45:H46"/>
    <mergeCell ref="I45:I46"/>
    <mergeCell ref="J45:J46"/>
    <mergeCell ref="K45:K46"/>
    <mergeCell ref="L45:L46"/>
    <mergeCell ref="M45:M46"/>
    <mergeCell ref="H43:H44"/>
    <mergeCell ref="I43:I44"/>
    <mergeCell ref="B35:B37"/>
    <mergeCell ref="C35:C37"/>
    <mergeCell ref="D35:D37"/>
    <mergeCell ref="E35:E37"/>
    <mergeCell ref="F35:F37"/>
    <mergeCell ref="G35:G37"/>
    <mergeCell ref="H39:H41"/>
    <mergeCell ref="G39:G41"/>
    <mergeCell ref="F39:F41"/>
    <mergeCell ref="E39:E41"/>
    <mergeCell ref="D39:D41"/>
    <mergeCell ref="C39:C41"/>
    <mergeCell ref="B39:B41"/>
    <mergeCell ref="B29:M29"/>
    <mergeCell ref="N29:Q29"/>
    <mergeCell ref="B30:M30"/>
    <mergeCell ref="N30:Q30"/>
    <mergeCell ref="B31:M31"/>
    <mergeCell ref="N31:Q31"/>
    <mergeCell ref="H35:H37"/>
    <mergeCell ref="I35:M35"/>
    <mergeCell ref="N35:O35"/>
    <mergeCell ref="P35:P37"/>
    <mergeCell ref="Q35:Q37"/>
    <mergeCell ref="I36:I37"/>
    <mergeCell ref="J36:L36"/>
    <mergeCell ref="M36:M37"/>
    <mergeCell ref="N36:N37"/>
    <mergeCell ref="O36:O37"/>
    <mergeCell ref="B26:M26"/>
    <mergeCell ref="N26:Q26"/>
    <mergeCell ref="B27:M27"/>
    <mergeCell ref="N27:Q27"/>
    <mergeCell ref="B28:M28"/>
    <mergeCell ref="N28:Q28"/>
    <mergeCell ref="B23:M23"/>
    <mergeCell ref="N23:Q23"/>
    <mergeCell ref="B24:M24"/>
    <mergeCell ref="N24:Q24"/>
    <mergeCell ref="B25:M25"/>
    <mergeCell ref="N25:Q25"/>
    <mergeCell ref="B20:M20"/>
    <mergeCell ref="N20:Q20"/>
    <mergeCell ref="B21:M21"/>
    <mergeCell ref="N21:Q21"/>
    <mergeCell ref="B22:M22"/>
    <mergeCell ref="N22:Q22"/>
    <mergeCell ref="B17:M17"/>
    <mergeCell ref="N17:Q17"/>
    <mergeCell ref="B18:M18"/>
    <mergeCell ref="N18:Q18"/>
    <mergeCell ref="B19:M19"/>
    <mergeCell ref="N19:Q19"/>
    <mergeCell ref="B16:M16"/>
    <mergeCell ref="N16:Q16"/>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s>
  <pageMargins left="0.25" right="0.25" top="0.75" bottom="0.75" header="0.3" footer="0.3"/>
  <pageSetup paperSize="9" scale="6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D5DF-944C-4C4F-8607-635CFABDE48D}">
  <sheetPr>
    <pageSetUpPr fitToPage="1"/>
  </sheetPr>
  <dimension ref="B2:V94"/>
  <sheetViews>
    <sheetView topLeftCell="A48" zoomScaleNormal="100" workbookViewId="0">
      <selection activeCell="N31" sqref="N31:Q31"/>
    </sheetView>
  </sheetViews>
  <sheetFormatPr defaultColWidth="9.140625"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9.140625" style="1"/>
    <col min="8" max="8" width="10.5703125" style="1" customWidth="1"/>
    <col min="9" max="9" width="11.28515625" style="8" customWidth="1"/>
    <col min="10" max="10" width="9.140625" style="8"/>
    <col min="11" max="11" width="11.5703125" style="8" customWidth="1"/>
    <col min="12" max="12" width="12.42578125" style="8" customWidth="1"/>
    <col min="13" max="13" width="11.28515625" style="8" customWidth="1"/>
    <col min="14" max="14" width="46.85546875" style="1" customWidth="1"/>
    <col min="15" max="15" width="10.5703125" style="5" customWidth="1"/>
    <col min="16" max="16" width="13.5703125" style="1" customWidth="1"/>
    <col min="17" max="17" width="15.42578125" style="1" customWidth="1"/>
    <col min="18" max="18" width="14" customWidth="1"/>
    <col min="19" max="19" width="10.85546875" style="25" bestFit="1" customWidth="1"/>
    <col min="20" max="20" width="17.140625" customWidth="1"/>
    <col min="21" max="21" width="14.28515625" customWidth="1"/>
    <col min="22" max="22" width="13.8554687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394</v>
      </c>
      <c r="C5" s="270"/>
      <c r="D5" s="270"/>
      <c r="E5" s="270"/>
      <c r="F5" s="270"/>
      <c r="G5" s="270"/>
      <c r="H5" s="270"/>
      <c r="I5" s="270"/>
      <c r="J5" s="270"/>
      <c r="K5" s="270"/>
      <c r="L5" s="270"/>
      <c r="M5" s="270"/>
      <c r="N5" s="270"/>
      <c r="O5" s="270"/>
      <c r="P5" s="270"/>
      <c r="Q5" s="270"/>
    </row>
    <row r="6" spans="2:19" x14ac:dyDescent="0.25">
      <c r="B6" s="270" t="s">
        <v>364</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ht="29.25" customHeight="1" x14ac:dyDescent="0.25">
      <c r="B12" s="62" t="s">
        <v>43</v>
      </c>
      <c r="C12" s="296" t="s">
        <v>365</v>
      </c>
      <c r="D12" s="297"/>
      <c r="E12" s="341" t="s">
        <v>334</v>
      </c>
      <c r="F12" s="341"/>
      <c r="G12" s="341"/>
      <c r="H12" s="341"/>
      <c r="I12" s="341"/>
      <c r="J12" s="341"/>
      <c r="K12" s="340">
        <v>0</v>
      </c>
      <c r="L12" s="340"/>
      <c r="M12" s="340"/>
      <c r="N12" s="12">
        <v>0</v>
      </c>
      <c r="O12" s="462">
        <f>O45</f>
        <v>7497</v>
      </c>
      <c r="P12" s="463"/>
      <c r="Q12" s="464"/>
    </row>
    <row r="13" spans="2:19" ht="31.5" customHeight="1" x14ac:dyDescent="0.25">
      <c r="B13" s="62" t="s">
        <v>45</v>
      </c>
      <c r="C13" s="296" t="s">
        <v>366</v>
      </c>
      <c r="D13" s="297"/>
      <c r="E13" s="313" t="s">
        <v>367</v>
      </c>
      <c r="F13" s="314"/>
      <c r="G13" s="314"/>
      <c r="H13" s="314"/>
      <c r="I13" s="314"/>
      <c r="J13" s="315"/>
      <c r="K13" s="298">
        <v>0</v>
      </c>
      <c r="L13" s="299"/>
      <c r="M13" s="300"/>
      <c r="N13" s="12">
        <v>0</v>
      </c>
      <c r="O13" s="462">
        <f>O46</f>
        <v>3141</v>
      </c>
      <c r="P13" s="463"/>
      <c r="Q13" s="464"/>
    </row>
    <row r="16" spans="2:19" x14ac:dyDescent="0.25">
      <c r="B16" s="13" t="s">
        <v>38</v>
      </c>
    </row>
    <row r="17" spans="2:19" x14ac:dyDescent="0.25">
      <c r="B17" s="307" t="s">
        <v>56</v>
      </c>
      <c r="C17" s="307"/>
      <c r="D17" s="307"/>
      <c r="E17" s="307"/>
      <c r="F17" s="307"/>
      <c r="G17" s="307"/>
      <c r="H17" s="307"/>
      <c r="I17" s="307"/>
      <c r="J17" s="307"/>
      <c r="K17" s="307"/>
      <c r="L17" s="307"/>
      <c r="M17" s="307"/>
      <c r="N17" s="307" t="s">
        <v>27</v>
      </c>
      <c r="O17" s="307"/>
      <c r="P17" s="307"/>
      <c r="Q17" s="307"/>
    </row>
    <row r="18" spans="2:19" s="47" customFormat="1" ht="12" x14ac:dyDescent="0.2">
      <c r="B18" s="274">
        <v>1</v>
      </c>
      <c r="C18" s="274"/>
      <c r="D18" s="274"/>
      <c r="E18" s="274"/>
      <c r="F18" s="274"/>
      <c r="G18" s="274"/>
      <c r="H18" s="274"/>
      <c r="I18" s="274"/>
      <c r="J18" s="274"/>
      <c r="K18" s="274"/>
      <c r="L18" s="274"/>
      <c r="M18" s="274"/>
      <c r="N18" s="274">
        <v>2</v>
      </c>
      <c r="O18" s="274"/>
      <c r="P18" s="274"/>
      <c r="Q18" s="274"/>
      <c r="S18" s="48"/>
    </row>
    <row r="19" spans="2:19" x14ac:dyDescent="0.25">
      <c r="B19" s="275" t="s">
        <v>28</v>
      </c>
      <c r="C19" s="275"/>
      <c r="D19" s="275"/>
      <c r="E19" s="275"/>
      <c r="F19" s="275"/>
      <c r="G19" s="275"/>
      <c r="H19" s="275"/>
      <c r="I19" s="275"/>
      <c r="J19" s="275"/>
      <c r="K19" s="275"/>
      <c r="L19" s="275"/>
      <c r="M19" s="275"/>
      <c r="N19" s="456">
        <f>N20+N22+N25</f>
        <v>9790531.9100000001</v>
      </c>
      <c r="O19" s="457"/>
      <c r="P19" s="457"/>
      <c r="Q19" s="458"/>
    </row>
    <row r="20" spans="2:19" x14ac:dyDescent="0.25">
      <c r="B20" s="275" t="s">
        <v>29</v>
      </c>
      <c r="C20" s="275"/>
      <c r="D20" s="275"/>
      <c r="E20" s="275"/>
      <c r="F20" s="275"/>
      <c r="G20" s="275"/>
      <c r="H20" s="275"/>
      <c r="I20" s="275"/>
      <c r="J20" s="275"/>
      <c r="K20" s="275"/>
      <c r="L20" s="275"/>
      <c r="M20" s="275"/>
      <c r="N20" s="456">
        <v>0</v>
      </c>
      <c r="O20" s="457"/>
      <c r="P20" s="457"/>
      <c r="Q20" s="458"/>
    </row>
    <row r="21" spans="2:19" x14ac:dyDescent="0.25">
      <c r="B21" s="308" t="s">
        <v>18</v>
      </c>
      <c r="C21" s="309"/>
      <c r="D21" s="309"/>
      <c r="E21" s="309"/>
      <c r="F21" s="309"/>
      <c r="G21" s="309"/>
      <c r="H21" s="309"/>
      <c r="I21" s="309"/>
      <c r="J21" s="309"/>
      <c r="K21" s="309"/>
      <c r="L21" s="309"/>
      <c r="M21" s="310"/>
      <c r="N21" s="459">
        <v>0</v>
      </c>
      <c r="O21" s="460"/>
      <c r="P21" s="460"/>
      <c r="Q21" s="461"/>
    </row>
    <row r="22" spans="2:19" x14ac:dyDescent="0.25">
      <c r="B22" s="275" t="s">
        <v>30</v>
      </c>
      <c r="C22" s="275"/>
      <c r="D22" s="275"/>
      <c r="E22" s="275"/>
      <c r="F22" s="275"/>
      <c r="G22" s="275"/>
      <c r="H22" s="275"/>
      <c r="I22" s="275"/>
      <c r="J22" s="275"/>
      <c r="K22" s="275"/>
      <c r="L22" s="275"/>
      <c r="M22" s="275"/>
      <c r="N22" s="456">
        <f>N23+N24</f>
        <v>0</v>
      </c>
      <c r="O22" s="457"/>
      <c r="P22" s="457"/>
      <c r="Q22" s="458"/>
    </row>
    <row r="23" spans="2:19" x14ac:dyDescent="0.25">
      <c r="B23" s="287" t="s">
        <v>53</v>
      </c>
      <c r="C23" s="287"/>
      <c r="D23" s="287"/>
      <c r="E23" s="287"/>
      <c r="F23" s="287"/>
      <c r="G23" s="287"/>
      <c r="H23" s="287"/>
      <c r="I23" s="287"/>
      <c r="J23" s="287"/>
      <c r="K23" s="287"/>
      <c r="L23" s="287"/>
      <c r="M23" s="287"/>
      <c r="N23" s="459">
        <f>K68</f>
        <v>0</v>
      </c>
      <c r="O23" s="460"/>
      <c r="P23" s="460"/>
      <c r="Q23" s="461"/>
      <c r="R23" s="69"/>
    </row>
    <row r="24" spans="2:19" x14ac:dyDescent="0.25">
      <c r="B24" s="280" t="s">
        <v>166</v>
      </c>
      <c r="C24" s="281"/>
      <c r="D24" s="281"/>
      <c r="E24" s="281"/>
      <c r="F24" s="281"/>
      <c r="G24" s="281"/>
      <c r="H24" s="281"/>
      <c r="I24" s="281"/>
      <c r="J24" s="281"/>
      <c r="K24" s="281"/>
      <c r="L24" s="281"/>
      <c r="M24" s="282"/>
      <c r="N24" s="459">
        <v>0</v>
      </c>
      <c r="O24" s="460"/>
      <c r="P24" s="460"/>
      <c r="Q24" s="461"/>
      <c r="R24" s="69"/>
    </row>
    <row r="25" spans="2:19" x14ac:dyDescent="0.25">
      <c r="B25" s="275" t="s">
        <v>31</v>
      </c>
      <c r="C25" s="275"/>
      <c r="D25" s="275"/>
      <c r="E25" s="275"/>
      <c r="F25" s="275"/>
      <c r="G25" s="275"/>
      <c r="H25" s="275"/>
      <c r="I25" s="275"/>
      <c r="J25" s="275"/>
      <c r="K25" s="275"/>
      <c r="L25" s="275"/>
      <c r="M25" s="275"/>
      <c r="N25" s="456">
        <f>N26</f>
        <v>9790531.9100000001</v>
      </c>
      <c r="O25" s="457"/>
      <c r="P25" s="457"/>
      <c r="Q25" s="458"/>
    </row>
    <row r="26" spans="2:19" x14ac:dyDescent="0.25">
      <c r="B26" s="287" t="s">
        <v>54</v>
      </c>
      <c r="C26" s="287"/>
      <c r="D26" s="287"/>
      <c r="E26" s="287"/>
      <c r="F26" s="287"/>
      <c r="G26" s="287"/>
      <c r="H26" s="287"/>
      <c r="I26" s="287"/>
      <c r="J26" s="287"/>
      <c r="K26" s="287"/>
      <c r="L26" s="287"/>
      <c r="M26" s="287"/>
      <c r="N26" s="459">
        <f>L68</f>
        <v>9790531.9100000001</v>
      </c>
      <c r="O26" s="460"/>
      <c r="P26" s="460"/>
      <c r="Q26" s="461"/>
    </row>
    <row r="27" spans="2:19" x14ac:dyDescent="0.25">
      <c r="B27" s="275" t="s">
        <v>32</v>
      </c>
      <c r="C27" s="275"/>
      <c r="D27" s="275"/>
      <c r="E27" s="275"/>
      <c r="F27" s="275"/>
      <c r="G27" s="275"/>
      <c r="H27" s="275"/>
      <c r="I27" s="275"/>
      <c r="J27" s="275"/>
      <c r="K27" s="275"/>
      <c r="L27" s="275"/>
      <c r="M27" s="275"/>
      <c r="N27" s="456">
        <v>0</v>
      </c>
      <c r="O27" s="457"/>
      <c r="P27" s="457"/>
      <c r="Q27" s="458"/>
    </row>
    <row r="28" spans="2:19" x14ac:dyDescent="0.25">
      <c r="B28" s="342" t="s">
        <v>18</v>
      </c>
      <c r="C28" s="342"/>
      <c r="D28" s="342"/>
      <c r="E28" s="342"/>
      <c r="F28" s="342"/>
      <c r="G28" s="342"/>
      <c r="H28" s="342"/>
      <c r="I28" s="342"/>
      <c r="J28" s="342"/>
      <c r="K28" s="342"/>
      <c r="L28" s="342"/>
      <c r="M28" s="342"/>
      <c r="N28" s="459">
        <v>0</v>
      </c>
      <c r="O28" s="460"/>
      <c r="P28" s="460"/>
      <c r="Q28" s="461"/>
    </row>
    <row r="29" spans="2:19" x14ac:dyDescent="0.25">
      <c r="B29" s="284" t="s">
        <v>33</v>
      </c>
      <c r="C29" s="285"/>
      <c r="D29" s="285"/>
      <c r="E29" s="285"/>
      <c r="F29" s="285"/>
      <c r="G29" s="285"/>
      <c r="H29" s="285"/>
      <c r="I29" s="285"/>
      <c r="J29" s="285"/>
      <c r="K29" s="285"/>
      <c r="L29" s="285"/>
      <c r="M29" s="286"/>
      <c r="N29" s="456">
        <f>N30+N31+N32</f>
        <v>12155890.23</v>
      </c>
      <c r="O29" s="457"/>
      <c r="P29" s="457"/>
      <c r="Q29" s="458"/>
    </row>
    <row r="30" spans="2:19" x14ac:dyDescent="0.25">
      <c r="B30" s="287" t="s">
        <v>34</v>
      </c>
      <c r="C30" s="287"/>
      <c r="D30" s="287"/>
      <c r="E30" s="287"/>
      <c r="F30" s="287"/>
      <c r="G30" s="287"/>
      <c r="H30" s="287"/>
      <c r="I30" s="287"/>
      <c r="J30" s="287"/>
      <c r="K30" s="287"/>
      <c r="L30" s="287"/>
      <c r="M30" s="287"/>
      <c r="N30" s="459">
        <f>M48+M52+M57+M62</f>
        <v>9328759.9000000004</v>
      </c>
      <c r="O30" s="460"/>
      <c r="P30" s="460"/>
      <c r="Q30" s="461"/>
    </row>
    <row r="31" spans="2:19" x14ac:dyDescent="0.25">
      <c r="B31" s="287" t="s">
        <v>35</v>
      </c>
      <c r="C31" s="287"/>
      <c r="D31" s="287"/>
      <c r="E31" s="287"/>
      <c r="F31" s="287"/>
      <c r="G31" s="287"/>
      <c r="H31" s="287"/>
      <c r="I31" s="287"/>
      <c r="J31" s="287"/>
      <c r="K31" s="287"/>
      <c r="L31" s="287"/>
      <c r="M31" s="287"/>
      <c r="N31" s="459">
        <f>M65</f>
        <v>2827130.33</v>
      </c>
      <c r="O31" s="460"/>
      <c r="P31" s="460"/>
      <c r="Q31" s="461"/>
    </row>
    <row r="32" spans="2:19" x14ac:dyDescent="0.25">
      <c r="B32" s="287" t="s">
        <v>36</v>
      </c>
      <c r="C32" s="287"/>
      <c r="D32" s="287"/>
      <c r="E32" s="287"/>
      <c r="F32" s="287"/>
      <c r="G32" s="287"/>
      <c r="H32" s="287"/>
      <c r="I32" s="287"/>
      <c r="J32" s="287"/>
      <c r="K32" s="287"/>
      <c r="L32" s="287"/>
      <c r="M32" s="287"/>
      <c r="N32" s="459">
        <v>0</v>
      </c>
      <c r="O32" s="460"/>
      <c r="P32" s="460"/>
      <c r="Q32" s="461"/>
    </row>
    <row r="33" spans="2:19" x14ac:dyDescent="0.25">
      <c r="B33" s="275" t="s">
        <v>37</v>
      </c>
      <c r="C33" s="275"/>
      <c r="D33" s="275"/>
      <c r="E33" s="275"/>
      <c r="F33" s="275"/>
      <c r="G33" s="275"/>
      <c r="H33" s="275"/>
      <c r="I33" s="275"/>
      <c r="J33" s="275"/>
      <c r="K33" s="275"/>
      <c r="L33" s="275"/>
      <c r="M33" s="275"/>
      <c r="N33" s="456">
        <f>N19+N29</f>
        <v>21946422.140000001</v>
      </c>
      <c r="O33" s="457"/>
      <c r="P33" s="457"/>
      <c r="Q33" s="458"/>
    </row>
    <row r="36" spans="2:19" x14ac:dyDescent="0.25">
      <c r="B36" s="13" t="s">
        <v>25</v>
      </c>
    </row>
    <row r="37" spans="2:19" x14ac:dyDescent="0.25">
      <c r="B37" s="338" t="s">
        <v>57</v>
      </c>
      <c r="C37" s="338" t="s">
        <v>58</v>
      </c>
      <c r="D37" s="338" t="s">
        <v>0</v>
      </c>
      <c r="E37" s="338" t="s">
        <v>1</v>
      </c>
      <c r="F37" s="338" t="s">
        <v>59</v>
      </c>
      <c r="G37" s="338" t="s">
        <v>368</v>
      </c>
      <c r="H37" s="392" t="s">
        <v>2</v>
      </c>
      <c r="I37" s="337" t="s">
        <v>3</v>
      </c>
      <c r="J37" s="337"/>
      <c r="K37" s="337"/>
      <c r="L37" s="337"/>
      <c r="M37" s="337"/>
      <c r="N37" s="338" t="s">
        <v>60</v>
      </c>
      <c r="O37" s="338"/>
      <c r="P37" s="338" t="s">
        <v>4</v>
      </c>
      <c r="Q37" s="338" t="s">
        <v>5</v>
      </c>
    </row>
    <row r="38" spans="2:19" ht="26.25" customHeight="1" x14ac:dyDescent="0.25">
      <c r="B38" s="338"/>
      <c r="C38" s="338"/>
      <c r="D38" s="338"/>
      <c r="E38" s="338"/>
      <c r="F38" s="338"/>
      <c r="G38" s="338"/>
      <c r="H38" s="392"/>
      <c r="I38" s="337" t="s">
        <v>6</v>
      </c>
      <c r="J38" s="337" t="s">
        <v>7</v>
      </c>
      <c r="K38" s="337"/>
      <c r="L38" s="337"/>
      <c r="M38" s="337" t="s">
        <v>8</v>
      </c>
      <c r="N38" s="338" t="s">
        <v>294</v>
      </c>
      <c r="O38" s="338" t="s">
        <v>241</v>
      </c>
      <c r="P38" s="338"/>
      <c r="Q38" s="338"/>
    </row>
    <row r="39" spans="2:19" ht="73.5" x14ac:dyDescent="0.25">
      <c r="B39" s="338"/>
      <c r="C39" s="338"/>
      <c r="D39" s="338"/>
      <c r="E39" s="338"/>
      <c r="F39" s="338"/>
      <c r="G39" s="338"/>
      <c r="H39" s="392"/>
      <c r="I39" s="337"/>
      <c r="J39" s="10" t="s">
        <v>9</v>
      </c>
      <c r="K39" s="10" t="s">
        <v>10</v>
      </c>
      <c r="L39" s="10" t="s">
        <v>11</v>
      </c>
      <c r="M39" s="337"/>
      <c r="N39" s="338"/>
      <c r="O39" s="338"/>
      <c r="P39" s="338"/>
      <c r="Q39" s="338"/>
    </row>
    <row r="40" spans="2:19" s="47" customFormat="1" ht="12" x14ac:dyDescent="0.2">
      <c r="B40" s="70">
        <v>1</v>
      </c>
      <c r="C40" s="70">
        <v>2</v>
      </c>
      <c r="D40" s="70">
        <v>3</v>
      </c>
      <c r="E40" s="70">
        <v>4</v>
      </c>
      <c r="F40" s="70">
        <v>5</v>
      </c>
      <c r="G40" s="70">
        <v>6</v>
      </c>
      <c r="H40" s="70">
        <v>7</v>
      </c>
      <c r="I40" s="71">
        <v>8</v>
      </c>
      <c r="J40" s="57">
        <v>9</v>
      </c>
      <c r="K40" s="57">
        <v>10</v>
      </c>
      <c r="L40" s="57">
        <v>11</v>
      </c>
      <c r="M40" s="57">
        <v>12</v>
      </c>
      <c r="N40" s="70">
        <v>13</v>
      </c>
      <c r="O40" s="70">
        <v>14</v>
      </c>
      <c r="P40" s="70">
        <v>15</v>
      </c>
      <c r="Q40" s="70">
        <v>16</v>
      </c>
      <c r="S40" s="48"/>
    </row>
    <row r="41" spans="2:19" ht="23.25" customHeight="1" x14ac:dyDescent="0.25">
      <c r="B41" s="355" t="s">
        <v>369</v>
      </c>
      <c r="C41" s="323" t="s">
        <v>13</v>
      </c>
      <c r="D41" s="323" t="s">
        <v>370</v>
      </c>
      <c r="E41" s="323" t="s">
        <v>171</v>
      </c>
      <c r="F41" s="323" t="s">
        <v>14</v>
      </c>
      <c r="G41" s="323" t="s">
        <v>276</v>
      </c>
      <c r="H41" s="323" t="s">
        <v>15</v>
      </c>
      <c r="I41" s="326">
        <f>SUM(I48:I67)</f>
        <v>21946422.140000001</v>
      </c>
      <c r="J41" s="326">
        <f>SUM(J48:J67)</f>
        <v>0</v>
      </c>
      <c r="K41" s="326">
        <f>SUM(K48:K67)</f>
        <v>0</v>
      </c>
      <c r="L41" s="326">
        <f>SUM(L48:L67)</f>
        <v>9790531.9100000001</v>
      </c>
      <c r="M41" s="326">
        <f>SUM(M48:M67)</f>
        <v>12155890.23</v>
      </c>
      <c r="N41" s="44" t="s">
        <v>371</v>
      </c>
      <c r="O41" s="88">
        <f>O57+O62</f>
        <v>7.07</v>
      </c>
      <c r="P41" s="323" t="s">
        <v>308</v>
      </c>
      <c r="Q41" s="323" t="s">
        <v>526</v>
      </c>
    </row>
    <row r="42" spans="2:19" ht="22.9" customHeight="1" x14ac:dyDescent="0.25">
      <c r="B42" s="355"/>
      <c r="C42" s="323"/>
      <c r="D42" s="323"/>
      <c r="E42" s="323"/>
      <c r="F42" s="323"/>
      <c r="G42" s="323"/>
      <c r="H42" s="323"/>
      <c r="I42" s="326"/>
      <c r="J42" s="326"/>
      <c r="K42" s="326"/>
      <c r="L42" s="326"/>
      <c r="M42" s="326"/>
      <c r="N42" s="44" t="s">
        <v>373</v>
      </c>
      <c r="O42" s="88">
        <f>O52+O58+O63</f>
        <v>68.63</v>
      </c>
      <c r="P42" s="323"/>
      <c r="Q42" s="323"/>
    </row>
    <row r="43" spans="2:19" ht="21" x14ac:dyDescent="0.25">
      <c r="B43" s="355"/>
      <c r="C43" s="323"/>
      <c r="D43" s="323"/>
      <c r="E43" s="323"/>
      <c r="F43" s="323"/>
      <c r="G43" s="323"/>
      <c r="H43" s="323"/>
      <c r="I43" s="326"/>
      <c r="J43" s="326"/>
      <c r="K43" s="326"/>
      <c r="L43" s="326"/>
      <c r="M43" s="326"/>
      <c r="N43" s="44" t="s">
        <v>374</v>
      </c>
      <c r="O43" s="41">
        <f>O48+O53+O59+O64</f>
        <v>2418</v>
      </c>
      <c r="P43" s="323"/>
      <c r="Q43" s="323"/>
    </row>
    <row r="44" spans="2:19" ht="21" x14ac:dyDescent="0.25">
      <c r="B44" s="355"/>
      <c r="C44" s="323"/>
      <c r="D44" s="323"/>
      <c r="E44" s="323"/>
      <c r="F44" s="323"/>
      <c r="G44" s="323"/>
      <c r="H44" s="323"/>
      <c r="I44" s="326"/>
      <c r="J44" s="326"/>
      <c r="K44" s="326"/>
      <c r="L44" s="326"/>
      <c r="M44" s="326"/>
      <c r="N44" s="44" t="s">
        <v>377</v>
      </c>
      <c r="O44" s="41">
        <f>O51+O56+O67</f>
        <v>2873</v>
      </c>
      <c r="P44" s="323"/>
      <c r="Q44" s="323"/>
    </row>
    <row r="45" spans="2:19" ht="21" x14ac:dyDescent="0.25">
      <c r="B45" s="355"/>
      <c r="C45" s="323"/>
      <c r="D45" s="323"/>
      <c r="E45" s="323"/>
      <c r="F45" s="323"/>
      <c r="G45" s="323"/>
      <c r="H45" s="323"/>
      <c r="I45" s="326"/>
      <c r="J45" s="326"/>
      <c r="K45" s="326"/>
      <c r="L45" s="326"/>
      <c r="M45" s="326"/>
      <c r="N45" s="44" t="s">
        <v>375</v>
      </c>
      <c r="O45" s="41">
        <f>O49+O54+O60+O65</f>
        <v>7497</v>
      </c>
      <c r="P45" s="323"/>
      <c r="Q45" s="323"/>
    </row>
    <row r="46" spans="2:19" ht="21" x14ac:dyDescent="0.25">
      <c r="B46" s="355"/>
      <c r="C46" s="323"/>
      <c r="D46" s="323"/>
      <c r="E46" s="323"/>
      <c r="F46" s="323"/>
      <c r="G46" s="323"/>
      <c r="H46" s="323"/>
      <c r="I46" s="326"/>
      <c r="J46" s="326"/>
      <c r="K46" s="326"/>
      <c r="L46" s="326"/>
      <c r="M46" s="326"/>
      <c r="N46" s="44" t="s">
        <v>376</v>
      </c>
      <c r="O46" s="41">
        <f>O50+O55+O61+O66</f>
        <v>3141</v>
      </c>
      <c r="P46" s="323"/>
      <c r="Q46" s="323"/>
    </row>
    <row r="47" spans="2:19" ht="22.5" x14ac:dyDescent="0.25">
      <c r="B47" s="42" t="s">
        <v>16</v>
      </c>
      <c r="C47" s="43"/>
      <c r="D47" s="43"/>
      <c r="E47" s="43"/>
      <c r="F47" s="43"/>
      <c r="G47" s="43"/>
      <c r="H47" s="43"/>
      <c r="I47" s="58"/>
      <c r="J47" s="58"/>
      <c r="K47" s="60"/>
      <c r="L47" s="60"/>
      <c r="M47" s="58"/>
      <c r="N47" s="43"/>
      <c r="O47" s="72"/>
      <c r="P47" s="73"/>
      <c r="Q47" s="43"/>
    </row>
    <row r="48" spans="2:19" ht="22.5" x14ac:dyDescent="0.25">
      <c r="B48" s="343" t="s">
        <v>378</v>
      </c>
      <c r="C48" s="346"/>
      <c r="D48" s="349" t="s">
        <v>651</v>
      </c>
      <c r="E48" s="349" t="s">
        <v>20</v>
      </c>
      <c r="F48" s="346"/>
      <c r="G48" s="349" t="s">
        <v>276</v>
      </c>
      <c r="H48" s="346"/>
      <c r="I48" s="425">
        <f>SUM(J48:M51)</f>
        <v>1600000</v>
      </c>
      <c r="J48" s="425">
        <v>0</v>
      </c>
      <c r="K48" s="425">
        <v>0</v>
      </c>
      <c r="L48" s="425">
        <v>800000</v>
      </c>
      <c r="M48" s="425">
        <v>800000</v>
      </c>
      <c r="N48" s="40" t="s">
        <v>374</v>
      </c>
      <c r="O48" s="134">
        <v>209</v>
      </c>
      <c r="P48" s="448" t="s">
        <v>19</v>
      </c>
      <c r="Q48" s="448" t="s">
        <v>526</v>
      </c>
    </row>
    <row r="49" spans="2:22" ht="22.5" x14ac:dyDescent="0.25">
      <c r="B49" s="344"/>
      <c r="C49" s="347"/>
      <c r="D49" s="350"/>
      <c r="E49" s="350"/>
      <c r="F49" s="347"/>
      <c r="G49" s="350"/>
      <c r="H49" s="347"/>
      <c r="I49" s="454"/>
      <c r="J49" s="454"/>
      <c r="K49" s="454"/>
      <c r="L49" s="454"/>
      <c r="M49" s="454"/>
      <c r="N49" s="40" t="s">
        <v>375</v>
      </c>
      <c r="O49" s="175">
        <v>5098</v>
      </c>
      <c r="P49" s="453"/>
      <c r="Q49" s="453"/>
      <c r="R49" s="103"/>
      <c r="S49" s="103"/>
      <c r="T49" s="103"/>
      <c r="U49" s="103"/>
      <c r="V49" s="103"/>
    </row>
    <row r="50" spans="2:22" ht="22.5" x14ac:dyDescent="0.25">
      <c r="B50" s="344"/>
      <c r="C50" s="347"/>
      <c r="D50" s="350"/>
      <c r="E50" s="350"/>
      <c r="F50" s="347"/>
      <c r="G50" s="350"/>
      <c r="H50" s="347"/>
      <c r="I50" s="454"/>
      <c r="J50" s="454"/>
      <c r="K50" s="454"/>
      <c r="L50" s="454"/>
      <c r="M50" s="454"/>
      <c r="N50" s="40" t="s">
        <v>376</v>
      </c>
      <c r="O50" s="134">
        <v>342</v>
      </c>
      <c r="P50" s="453"/>
      <c r="Q50" s="453"/>
    </row>
    <row r="51" spans="2:22" ht="22.5" x14ac:dyDescent="0.25">
      <c r="B51" s="345"/>
      <c r="C51" s="348"/>
      <c r="D51" s="351"/>
      <c r="E51" s="351"/>
      <c r="F51" s="348"/>
      <c r="G51" s="351"/>
      <c r="H51" s="348"/>
      <c r="I51" s="426"/>
      <c r="J51" s="426"/>
      <c r="K51" s="426"/>
      <c r="L51" s="426"/>
      <c r="M51" s="426"/>
      <c r="N51" s="40" t="s">
        <v>377</v>
      </c>
      <c r="O51" s="175">
        <v>1920</v>
      </c>
      <c r="P51" s="449"/>
      <c r="Q51" s="449"/>
    </row>
    <row r="52" spans="2:22" ht="24" customHeight="1" x14ac:dyDescent="0.25">
      <c r="B52" s="343" t="s">
        <v>379</v>
      </c>
      <c r="C52" s="346"/>
      <c r="D52" s="349" t="s">
        <v>380</v>
      </c>
      <c r="E52" s="349" t="s">
        <v>23</v>
      </c>
      <c r="F52" s="346"/>
      <c r="G52" s="349" t="s">
        <v>276</v>
      </c>
      <c r="H52" s="346"/>
      <c r="I52" s="425">
        <f>SUM(J52:M56)</f>
        <v>7538800</v>
      </c>
      <c r="J52" s="425">
        <v>0</v>
      </c>
      <c r="K52" s="425">
        <v>0</v>
      </c>
      <c r="L52" s="425">
        <v>3769400</v>
      </c>
      <c r="M52" s="425">
        <v>3769400</v>
      </c>
      <c r="N52" s="40" t="s">
        <v>373</v>
      </c>
      <c r="O52" s="38">
        <v>27</v>
      </c>
      <c r="P52" s="349" t="s">
        <v>24</v>
      </c>
      <c r="Q52" s="349" t="s">
        <v>272</v>
      </c>
    </row>
    <row r="53" spans="2:22" ht="22.5" x14ac:dyDescent="0.25">
      <c r="B53" s="344"/>
      <c r="C53" s="347"/>
      <c r="D53" s="350"/>
      <c r="E53" s="350"/>
      <c r="F53" s="347"/>
      <c r="G53" s="350"/>
      <c r="H53" s="347"/>
      <c r="I53" s="454"/>
      <c r="J53" s="454"/>
      <c r="K53" s="454"/>
      <c r="L53" s="454"/>
      <c r="M53" s="454"/>
      <c r="N53" s="40" t="s">
        <v>374</v>
      </c>
      <c r="O53" s="85">
        <v>1161</v>
      </c>
      <c r="P53" s="350"/>
      <c r="Q53" s="350"/>
    </row>
    <row r="54" spans="2:22" ht="22.5" x14ac:dyDescent="0.25">
      <c r="B54" s="344"/>
      <c r="C54" s="347"/>
      <c r="D54" s="350"/>
      <c r="E54" s="350"/>
      <c r="F54" s="347"/>
      <c r="G54" s="350"/>
      <c r="H54" s="347"/>
      <c r="I54" s="454"/>
      <c r="J54" s="454"/>
      <c r="K54" s="454"/>
      <c r="L54" s="454"/>
      <c r="M54" s="454"/>
      <c r="N54" s="40" t="s">
        <v>375</v>
      </c>
      <c r="O54" s="85">
        <v>2121</v>
      </c>
      <c r="P54" s="350"/>
      <c r="Q54" s="350"/>
    </row>
    <row r="55" spans="2:22" ht="22.5" x14ac:dyDescent="0.25">
      <c r="B55" s="344"/>
      <c r="C55" s="347"/>
      <c r="D55" s="350"/>
      <c r="E55" s="350"/>
      <c r="F55" s="347"/>
      <c r="G55" s="350"/>
      <c r="H55" s="347"/>
      <c r="I55" s="454"/>
      <c r="J55" s="454"/>
      <c r="K55" s="454"/>
      <c r="L55" s="454"/>
      <c r="M55" s="454"/>
      <c r="N55" s="40" t="s">
        <v>376</v>
      </c>
      <c r="O55" s="175">
        <v>1138</v>
      </c>
      <c r="P55" s="350"/>
      <c r="Q55" s="350"/>
    </row>
    <row r="56" spans="2:22" ht="22.5" x14ac:dyDescent="0.25">
      <c r="B56" s="345"/>
      <c r="C56" s="348"/>
      <c r="D56" s="351"/>
      <c r="E56" s="351"/>
      <c r="F56" s="348"/>
      <c r="G56" s="351"/>
      <c r="H56" s="348"/>
      <c r="I56" s="426"/>
      <c r="J56" s="426"/>
      <c r="K56" s="426"/>
      <c r="L56" s="426"/>
      <c r="M56" s="426"/>
      <c r="N56" s="40" t="s">
        <v>377</v>
      </c>
      <c r="O56" s="134">
        <v>893</v>
      </c>
      <c r="P56" s="351"/>
      <c r="Q56" s="351"/>
    </row>
    <row r="57" spans="2:22" ht="22.5" customHeight="1" x14ac:dyDescent="0.25">
      <c r="B57" s="324" t="s">
        <v>381</v>
      </c>
      <c r="C57" s="325"/>
      <c r="D57" s="319" t="s">
        <v>390</v>
      </c>
      <c r="E57" s="319" t="s">
        <v>26</v>
      </c>
      <c r="F57" s="325"/>
      <c r="G57" s="319" t="s">
        <v>276</v>
      </c>
      <c r="H57" s="325"/>
      <c r="I57" s="455">
        <f>SUM(J57:M61)</f>
        <v>5703191.8100000005</v>
      </c>
      <c r="J57" s="455">
        <v>0</v>
      </c>
      <c r="K57" s="455">
        <v>0</v>
      </c>
      <c r="L57" s="455">
        <v>2369631.91</v>
      </c>
      <c r="M57" s="455">
        <v>3333559.9</v>
      </c>
      <c r="N57" s="40" t="s">
        <v>371</v>
      </c>
      <c r="O57" s="134">
        <v>2.77</v>
      </c>
      <c r="P57" s="319" t="s">
        <v>24</v>
      </c>
      <c r="Q57" s="319" t="s">
        <v>272</v>
      </c>
    </row>
    <row r="58" spans="2:22" ht="22.5" x14ac:dyDescent="0.25">
      <c r="B58" s="324"/>
      <c r="C58" s="325"/>
      <c r="D58" s="319"/>
      <c r="E58" s="319"/>
      <c r="F58" s="325"/>
      <c r="G58" s="319"/>
      <c r="H58" s="325"/>
      <c r="I58" s="455"/>
      <c r="J58" s="455"/>
      <c r="K58" s="455"/>
      <c r="L58" s="455"/>
      <c r="M58" s="455"/>
      <c r="N58" s="40" t="s">
        <v>373</v>
      </c>
      <c r="O58" s="134">
        <v>25.93</v>
      </c>
      <c r="P58" s="319"/>
      <c r="Q58" s="319"/>
    </row>
    <row r="59" spans="2:22" ht="22.5" x14ac:dyDescent="0.25">
      <c r="B59" s="324"/>
      <c r="C59" s="325"/>
      <c r="D59" s="319"/>
      <c r="E59" s="319"/>
      <c r="F59" s="325"/>
      <c r="G59" s="319"/>
      <c r="H59" s="325"/>
      <c r="I59" s="455"/>
      <c r="J59" s="455"/>
      <c r="K59" s="455"/>
      <c r="L59" s="455"/>
      <c r="M59" s="455"/>
      <c r="N59" s="40" t="s">
        <v>374</v>
      </c>
      <c r="O59" s="134">
        <v>329</v>
      </c>
      <c r="P59" s="319"/>
      <c r="Q59" s="319"/>
    </row>
    <row r="60" spans="2:22" ht="22.5" x14ac:dyDescent="0.25">
      <c r="B60" s="324"/>
      <c r="C60" s="325"/>
      <c r="D60" s="319"/>
      <c r="E60" s="319"/>
      <c r="F60" s="325"/>
      <c r="G60" s="319"/>
      <c r="H60" s="325"/>
      <c r="I60" s="455"/>
      <c r="J60" s="455"/>
      <c r="K60" s="455"/>
      <c r="L60" s="455"/>
      <c r="M60" s="455"/>
      <c r="N60" s="40" t="s">
        <v>375</v>
      </c>
      <c r="O60" s="134">
        <v>68</v>
      </c>
      <c r="P60" s="319"/>
      <c r="Q60" s="319"/>
    </row>
    <row r="61" spans="2:22" ht="22.5" x14ac:dyDescent="0.25">
      <c r="B61" s="324"/>
      <c r="C61" s="325"/>
      <c r="D61" s="319"/>
      <c r="E61" s="319"/>
      <c r="F61" s="325"/>
      <c r="G61" s="319"/>
      <c r="H61" s="325"/>
      <c r="I61" s="455"/>
      <c r="J61" s="455"/>
      <c r="K61" s="455"/>
      <c r="L61" s="455"/>
      <c r="M61" s="455"/>
      <c r="N61" s="40" t="s">
        <v>376</v>
      </c>
      <c r="O61" s="134">
        <v>759</v>
      </c>
      <c r="P61" s="319"/>
      <c r="Q61" s="319"/>
    </row>
    <row r="62" spans="2:22" ht="22.5" x14ac:dyDescent="0.25">
      <c r="B62" s="324" t="s">
        <v>662</v>
      </c>
      <c r="C62" s="325"/>
      <c r="D62" s="319" t="s">
        <v>382</v>
      </c>
      <c r="E62" s="319" t="s">
        <v>22</v>
      </c>
      <c r="F62" s="325"/>
      <c r="G62" s="319" t="s">
        <v>276</v>
      </c>
      <c r="H62" s="325"/>
      <c r="I62" s="320">
        <f>SUM(J62:M67)</f>
        <v>7104430.3300000001</v>
      </c>
      <c r="J62" s="320">
        <v>0</v>
      </c>
      <c r="K62" s="320">
        <v>0</v>
      </c>
      <c r="L62" s="320">
        <v>2851500</v>
      </c>
      <c r="M62" s="425">
        <v>1425800</v>
      </c>
      <c r="N62" s="40" t="s">
        <v>371</v>
      </c>
      <c r="O62" s="38">
        <v>4.3</v>
      </c>
      <c r="P62" s="319" t="s">
        <v>308</v>
      </c>
      <c r="Q62" s="319" t="s">
        <v>372</v>
      </c>
    </row>
    <row r="63" spans="2:22" ht="22.5" x14ac:dyDescent="0.25">
      <c r="B63" s="324"/>
      <c r="C63" s="325"/>
      <c r="D63" s="319"/>
      <c r="E63" s="319"/>
      <c r="F63" s="325"/>
      <c r="G63" s="319"/>
      <c r="H63" s="325"/>
      <c r="I63" s="320"/>
      <c r="J63" s="320"/>
      <c r="K63" s="320"/>
      <c r="L63" s="320"/>
      <c r="M63" s="454"/>
      <c r="N63" s="40" t="s">
        <v>373</v>
      </c>
      <c r="O63" s="38">
        <v>15.7</v>
      </c>
      <c r="P63" s="319"/>
      <c r="Q63" s="319"/>
    </row>
    <row r="64" spans="2:22" ht="22.5" x14ac:dyDescent="0.25">
      <c r="B64" s="324"/>
      <c r="C64" s="325"/>
      <c r="D64" s="319"/>
      <c r="E64" s="319"/>
      <c r="F64" s="325"/>
      <c r="G64" s="319"/>
      <c r="H64" s="325"/>
      <c r="I64" s="320"/>
      <c r="J64" s="320"/>
      <c r="K64" s="320"/>
      <c r="L64" s="320"/>
      <c r="M64" s="426"/>
      <c r="N64" s="40" t="s">
        <v>374</v>
      </c>
      <c r="O64" s="38">
        <v>719</v>
      </c>
      <c r="P64" s="319"/>
      <c r="Q64" s="319"/>
    </row>
    <row r="65" spans="2:19" ht="22.5" x14ac:dyDescent="0.25">
      <c r="B65" s="324"/>
      <c r="C65" s="325"/>
      <c r="D65" s="319"/>
      <c r="E65" s="319"/>
      <c r="F65" s="325"/>
      <c r="G65" s="319"/>
      <c r="H65" s="325"/>
      <c r="I65" s="320"/>
      <c r="J65" s="320"/>
      <c r="K65" s="320"/>
      <c r="L65" s="320"/>
      <c r="M65" s="425">
        <v>2827130.33</v>
      </c>
      <c r="N65" s="40" t="s">
        <v>375</v>
      </c>
      <c r="O65" s="38">
        <v>210</v>
      </c>
      <c r="P65" s="319"/>
      <c r="Q65" s="319"/>
    </row>
    <row r="66" spans="2:19" ht="22.5" x14ac:dyDescent="0.25">
      <c r="B66" s="324"/>
      <c r="C66" s="325"/>
      <c r="D66" s="319"/>
      <c r="E66" s="319"/>
      <c r="F66" s="325"/>
      <c r="G66" s="319"/>
      <c r="H66" s="325"/>
      <c r="I66" s="320"/>
      <c r="J66" s="320"/>
      <c r="K66" s="320"/>
      <c r="L66" s="320"/>
      <c r="M66" s="454"/>
      <c r="N66" s="40" t="s">
        <v>376</v>
      </c>
      <c r="O66" s="38">
        <v>902</v>
      </c>
      <c r="P66" s="319"/>
      <c r="Q66" s="319"/>
    </row>
    <row r="67" spans="2:19" ht="22.5" x14ac:dyDescent="0.25">
      <c r="B67" s="324"/>
      <c r="C67" s="325"/>
      <c r="D67" s="319"/>
      <c r="E67" s="319"/>
      <c r="F67" s="325"/>
      <c r="G67" s="319"/>
      <c r="H67" s="325"/>
      <c r="I67" s="320"/>
      <c r="J67" s="320"/>
      <c r="K67" s="320"/>
      <c r="L67" s="320"/>
      <c r="M67" s="426"/>
      <c r="N67" s="40" t="s">
        <v>377</v>
      </c>
      <c r="O67" s="39">
        <v>60</v>
      </c>
      <c r="P67" s="319"/>
      <c r="Q67" s="319"/>
    </row>
    <row r="68" spans="2:19" x14ac:dyDescent="0.25">
      <c r="B68" s="321" t="s">
        <v>12</v>
      </c>
      <c r="C68" s="321"/>
      <c r="D68" s="321"/>
      <c r="E68" s="321"/>
      <c r="F68" s="321"/>
      <c r="G68" s="321"/>
      <c r="H68" s="321"/>
      <c r="I68" s="9">
        <f>I41</f>
        <v>21946422.140000001</v>
      </c>
      <c r="J68" s="9">
        <f>J41</f>
        <v>0</v>
      </c>
      <c r="K68" s="9">
        <f>K41</f>
        <v>0</v>
      </c>
      <c r="L68" s="9">
        <f>L41</f>
        <v>9790531.9100000001</v>
      </c>
      <c r="M68" s="9">
        <f>M41</f>
        <v>12155890.23</v>
      </c>
      <c r="N68" s="322"/>
      <c r="O68" s="322"/>
      <c r="P68" s="322"/>
      <c r="Q68" s="322"/>
    </row>
    <row r="69" spans="2:19" ht="14.45" customHeight="1" x14ac:dyDescent="0.25">
      <c r="B69" s="186" t="s">
        <v>687</v>
      </c>
      <c r="C69" s="178"/>
      <c r="D69" s="178"/>
      <c r="E69" s="178"/>
      <c r="F69" s="178"/>
      <c r="G69" s="178"/>
      <c r="H69" s="178"/>
      <c r="I69" s="178"/>
      <c r="J69" s="178"/>
      <c r="K69" s="178"/>
      <c r="L69" s="178"/>
      <c r="M69" s="178"/>
      <c r="N69" s="178"/>
      <c r="O69" s="178"/>
      <c r="P69" s="178"/>
      <c r="Q69" s="178"/>
    </row>
    <row r="70" spans="2:19" ht="39" customHeight="1" x14ac:dyDescent="0.25">
      <c r="B70" s="187" t="s">
        <v>671</v>
      </c>
      <c r="C70" s="364" t="s">
        <v>677</v>
      </c>
      <c r="D70" s="364"/>
      <c r="E70" s="364"/>
      <c r="F70" s="364"/>
      <c r="G70" s="364"/>
      <c r="H70" s="364"/>
      <c r="I70" s="364"/>
      <c r="J70" s="364"/>
      <c r="K70" s="364"/>
      <c r="L70" s="364"/>
      <c r="M70" s="364"/>
      <c r="N70" s="364"/>
      <c r="O70" s="364"/>
      <c r="P70" s="364"/>
      <c r="Q70" s="364"/>
    </row>
    <row r="71" spans="2:19" ht="14.45" customHeight="1" x14ac:dyDescent="0.25">
      <c r="B71" s="180"/>
      <c r="C71" s="154"/>
      <c r="D71" s="154"/>
      <c r="E71" s="154"/>
      <c r="F71" s="154"/>
      <c r="G71" s="154"/>
      <c r="H71" s="154"/>
      <c r="I71" s="154"/>
      <c r="J71" s="154"/>
      <c r="K71" s="154"/>
      <c r="L71" s="154"/>
      <c r="M71" s="154"/>
      <c r="N71" s="154"/>
      <c r="O71" s="154"/>
      <c r="P71" s="154"/>
      <c r="Q71" s="154"/>
    </row>
    <row r="73" spans="2:19" x14ac:dyDescent="0.25">
      <c r="B73" s="21" t="s">
        <v>147</v>
      </c>
    </row>
    <row r="74" spans="2:19" ht="15" customHeight="1" x14ac:dyDescent="0.25">
      <c r="B74" s="14" t="s">
        <v>39</v>
      </c>
      <c r="C74" s="307" t="s">
        <v>148</v>
      </c>
      <c r="D74" s="307"/>
      <c r="E74" s="307"/>
      <c r="F74" s="387" t="s">
        <v>149</v>
      </c>
      <c r="G74" s="388"/>
      <c r="H74" s="388"/>
      <c r="I74" s="388"/>
      <c r="J74" s="389"/>
      <c r="K74" s="307" t="s">
        <v>150</v>
      </c>
      <c r="L74" s="307"/>
      <c r="M74" s="307"/>
      <c r="N74" s="307"/>
      <c r="O74" s="307"/>
      <c r="P74" s="307"/>
      <c r="Q74" s="307"/>
    </row>
    <row r="75" spans="2:19" s="47" customFormat="1" ht="12" x14ac:dyDescent="0.2">
      <c r="B75" s="56">
        <v>1</v>
      </c>
      <c r="C75" s="274">
        <v>2</v>
      </c>
      <c r="D75" s="274"/>
      <c r="E75" s="274"/>
      <c r="F75" s="375">
        <v>3</v>
      </c>
      <c r="G75" s="376"/>
      <c r="H75" s="376"/>
      <c r="I75" s="376"/>
      <c r="J75" s="377"/>
      <c r="K75" s="274">
        <v>4</v>
      </c>
      <c r="L75" s="274"/>
      <c r="M75" s="274"/>
      <c r="N75" s="274"/>
      <c r="O75" s="274"/>
      <c r="P75" s="274"/>
      <c r="Q75" s="274"/>
      <c r="S75" s="48"/>
    </row>
    <row r="76" spans="2:19" s="18" customFormat="1" x14ac:dyDescent="0.25">
      <c r="B76" s="22"/>
      <c r="C76" s="378" t="s">
        <v>159</v>
      </c>
      <c r="D76" s="379"/>
      <c r="E76" s="380"/>
      <c r="F76" s="381"/>
      <c r="G76" s="382"/>
      <c r="H76" s="382"/>
      <c r="I76" s="382"/>
      <c r="J76" s="383"/>
      <c r="K76" s="363"/>
      <c r="L76" s="363"/>
      <c r="M76" s="363"/>
      <c r="N76" s="363"/>
      <c r="O76" s="363"/>
      <c r="P76" s="363"/>
      <c r="Q76" s="363"/>
      <c r="S76" s="26"/>
    </row>
    <row r="79" spans="2:19" x14ac:dyDescent="0.25">
      <c r="B79" s="21" t="s">
        <v>151</v>
      </c>
    </row>
    <row r="80" spans="2:19" ht="15" customHeight="1" x14ac:dyDescent="0.25">
      <c r="B80" s="14" t="s">
        <v>39</v>
      </c>
      <c r="C80" s="307" t="s">
        <v>152</v>
      </c>
      <c r="D80" s="307"/>
      <c r="E80" s="307"/>
      <c r="F80" s="307" t="s">
        <v>149</v>
      </c>
      <c r="G80" s="307"/>
      <c r="H80" s="307"/>
      <c r="I80" s="307"/>
      <c r="J80" s="307"/>
      <c r="K80" s="307" t="s">
        <v>153</v>
      </c>
      <c r="L80" s="307"/>
      <c r="M80" s="307"/>
      <c r="N80" s="307"/>
      <c r="O80" s="307"/>
      <c r="P80" s="307"/>
      <c r="Q80" s="307"/>
    </row>
    <row r="81" spans="2:19" s="47" customFormat="1" ht="11.25" customHeight="1" x14ac:dyDescent="0.2">
      <c r="B81" s="56">
        <v>1</v>
      </c>
      <c r="C81" s="274">
        <v>2</v>
      </c>
      <c r="D81" s="274"/>
      <c r="E81" s="274"/>
      <c r="F81" s="274">
        <v>3</v>
      </c>
      <c r="G81" s="274"/>
      <c r="H81" s="274"/>
      <c r="I81" s="274"/>
      <c r="J81" s="274"/>
      <c r="K81" s="274">
        <v>4</v>
      </c>
      <c r="L81" s="274"/>
      <c r="M81" s="274"/>
      <c r="N81" s="274"/>
      <c r="O81" s="274"/>
      <c r="P81" s="274"/>
      <c r="Q81" s="274"/>
      <c r="S81" s="48"/>
    </row>
    <row r="82" spans="2:19" s="18" customFormat="1" x14ac:dyDescent="0.25">
      <c r="B82" s="22"/>
      <c r="C82" s="279" t="s">
        <v>159</v>
      </c>
      <c r="D82" s="279"/>
      <c r="E82" s="279"/>
      <c r="F82" s="362"/>
      <c r="G82" s="362"/>
      <c r="H82" s="362"/>
      <c r="I82" s="362"/>
      <c r="J82" s="362"/>
      <c r="K82" s="363"/>
      <c r="L82" s="363"/>
      <c r="M82" s="363"/>
      <c r="N82" s="363"/>
      <c r="O82" s="363"/>
      <c r="P82" s="363"/>
      <c r="Q82" s="363"/>
      <c r="S82" s="26"/>
    </row>
    <row r="85" spans="2:19" x14ac:dyDescent="0.25">
      <c r="B85" s="21" t="s">
        <v>154</v>
      </c>
    </row>
    <row r="86" spans="2:19" ht="47.25" customHeight="1" x14ac:dyDescent="0.25">
      <c r="B86" s="11" t="s">
        <v>39</v>
      </c>
      <c r="C86" s="271" t="s">
        <v>155</v>
      </c>
      <c r="D86" s="271"/>
      <c r="E86" s="271"/>
      <c r="F86" s="365" t="s">
        <v>156</v>
      </c>
      <c r="G86" s="366"/>
      <c r="H86" s="366"/>
      <c r="I86" s="366"/>
      <c r="J86" s="366"/>
      <c r="K86" s="366"/>
      <c r="L86" s="366"/>
      <c r="M86" s="366"/>
      <c r="N86" s="366"/>
      <c r="O86" s="366"/>
      <c r="P86" s="366"/>
      <c r="Q86" s="367"/>
    </row>
    <row r="87" spans="2:19" s="64" customFormat="1" ht="12" x14ac:dyDescent="0.2">
      <c r="B87" s="63">
        <v>1</v>
      </c>
      <c r="C87" s="360">
        <v>2</v>
      </c>
      <c r="D87" s="360"/>
      <c r="E87" s="360"/>
      <c r="F87" s="368">
        <v>3</v>
      </c>
      <c r="G87" s="369"/>
      <c r="H87" s="369"/>
      <c r="I87" s="369"/>
      <c r="J87" s="369"/>
      <c r="K87" s="369"/>
      <c r="L87" s="369"/>
      <c r="M87" s="369"/>
      <c r="N87" s="369"/>
      <c r="O87" s="369"/>
      <c r="P87" s="369"/>
      <c r="Q87" s="370"/>
      <c r="S87" s="48"/>
    </row>
    <row r="88" spans="2:19" s="18" customFormat="1" ht="108" customHeight="1" x14ac:dyDescent="0.25">
      <c r="B88" s="12" t="s">
        <v>69</v>
      </c>
      <c r="C88" s="361" t="s">
        <v>383</v>
      </c>
      <c r="D88" s="361"/>
      <c r="E88" s="361"/>
      <c r="F88" s="384" t="s">
        <v>676</v>
      </c>
      <c r="G88" s="385"/>
      <c r="H88" s="385"/>
      <c r="I88" s="385"/>
      <c r="J88" s="385"/>
      <c r="K88" s="385"/>
      <c r="L88" s="385"/>
      <c r="M88" s="385"/>
      <c r="N88" s="385"/>
      <c r="O88" s="385"/>
      <c r="P88" s="385"/>
      <c r="Q88" s="386"/>
      <c r="S88" s="26"/>
    </row>
    <row r="89" spans="2:19" s="18" customFormat="1" x14ac:dyDescent="0.25">
      <c r="C89" s="65"/>
      <c r="D89" s="65"/>
      <c r="E89" s="65"/>
      <c r="F89" s="65"/>
      <c r="G89" s="65"/>
      <c r="H89" s="65"/>
      <c r="I89" s="59"/>
      <c r="J89" s="59"/>
      <c r="K89" s="59"/>
      <c r="L89" s="59"/>
      <c r="M89" s="59"/>
      <c r="N89" s="59"/>
      <c r="O89" s="59"/>
      <c r="P89" s="59"/>
      <c r="Q89" s="59"/>
      <c r="S89" s="26"/>
    </row>
    <row r="91" spans="2:19" x14ac:dyDescent="0.25">
      <c r="B91" s="21" t="s">
        <v>157</v>
      </c>
    </row>
    <row r="92" spans="2:19" x14ac:dyDescent="0.25">
      <c r="B92" s="14" t="s">
        <v>39</v>
      </c>
      <c r="C92" s="307" t="s">
        <v>158</v>
      </c>
      <c r="D92" s="307"/>
      <c r="E92" s="307"/>
      <c r="F92" s="307"/>
      <c r="G92" s="307"/>
      <c r="H92" s="307"/>
      <c r="I92" s="307"/>
      <c r="J92" s="307"/>
      <c r="K92" s="307"/>
      <c r="L92" s="307"/>
      <c r="M92" s="307"/>
      <c r="N92" s="307"/>
      <c r="O92" s="307"/>
      <c r="P92" s="307"/>
      <c r="Q92" s="307"/>
    </row>
    <row r="93" spans="2:19" s="47" customFormat="1" ht="12" x14ac:dyDescent="0.2">
      <c r="B93" s="63">
        <v>1</v>
      </c>
      <c r="C93" s="274">
        <v>2</v>
      </c>
      <c r="D93" s="274"/>
      <c r="E93" s="274"/>
      <c r="F93" s="274"/>
      <c r="G93" s="274"/>
      <c r="H93" s="274"/>
      <c r="I93" s="274"/>
      <c r="J93" s="274"/>
      <c r="K93" s="274"/>
      <c r="L93" s="274"/>
      <c r="M93" s="274"/>
      <c r="N93" s="274"/>
      <c r="O93" s="274"/>
      <c r="P93" s="274"/>
      <c r="Q93" s="274"/>
      <c r="S93" s="48"/>
    </row>
    <row r="94" spans="2:19" s="18" customFormat="1" x14ac:dyDescent="0.25">
      <c r="B94" s="22"/>
      <c r="C94" s="279" t="s">
        <v>159</v>
      </c>
      <c r="D94" s="279"/>
      <c r="E94" s="279"/>
      <c r="F94" s="279"/>
      <c r="G94" s="279"/>
      <c r="H94" s="279"/>
      <c r="I94" s="279"/>
      <c r="J94" s="279"/>
      <c r="K94" s="279"/>
      <c r="L94" s="279"/>
      <c r="M94" s="279"/>
      <c r="N94" s="279"/>
      <c r="O94" s="279"/>
      <c r="P94" s="279"/>
      <c r="Q94" s="279"/>
      <c r="S94" s="26"/>
    </row>
  </sheetData>
  <mergeCells count="173">
    <mergeCell ref="C11:D11"/>
    <mergeCell ref="E11:J11"/>
    <mergeCell ref="K11:M11"/>
    <mergeCell ref="O11:Q11"/>
    <mergeCell ref="C12:D12"/>
    <mergeCell ref="E12:J12"/>
    <mergeCell ref="K12:M12"/>
    <mergeCell ref="O12:Q12"/>
    <mergeCell ref="B2:Q2"/>
    <mergeCell ref="B3:Q3"/>
    <mergeCell ref="B5:Q5"/>
    <mergeCell ref="B6:Q6"/>
    <mergeCell ref="B9:B10"/>
    <mergeCell ref="C9:D10"/>
    <mergeCell ref="E9:J10"/>
    <mergeCell ref="K9:M10"/>
    <mergeCell ref="N9:Q9"/>
    <mergeCell ref="O10:Q10"/>
    <mergeCell ref="B18:M18"/>
    <mergeCell ref="N18:Q18"/>
    <mergeCell ref="B19:M19"/>
    <mergeCell ref="N19:Q19"/>
    <mergeCell ref="B20:M20"/>
    <mergeCell ref="N20:Q20"/>
    <mergeCell ref="C13:D13"/>
    <mergeCell ref="E13:J13"/>
    <mergeCell ref="K13:M13"/>
    <mergeCell ref="O13:Q13"/>
    <mergeCell ref="B17:M17"/>
    <mergeCell ref="N17:Q17"/>
    <mergeCell ref="B24:M24"/>
    <mergeCell ref="N24:Q24"/>
    <mergeCell ref="B25:M25"/>
    <mergeCell ref="N25:Q25"/>
    <mergeCell ref="B26:M26"/>
    <mergeCell ref="N26:Q26"/>
    <mergeCell ref="B21:M21"/>
    <mergeCell ref="N21:Q21"/>
    <mergeCell ref="B22:M22"/>
    <mergeCell ref="N22:Q22"/>
    <mergeCell ref="B23:M23"/>
    <mergeCell ref="N23:Q23"/>
    <mergeCell ref="B30:M30"/>
    <mergeCell ref="N30:Q30"/>
    <mergeCell ref="B31:M31"/>
    <mergeCell ref="N31:Q31"/>
    <mergeCell ref="B32:M32"/>
    <mergeCell ref="N32:Q32"/>
    <mergeCell ref="B27:M27"/>
    <mergeCell ref="N27:Q27"/>
    <mergeCell ref="B28:M28"/>
    <mergeCell ref="N28:Q28"/>
    <mergeCell ref="B29:M29"/>
    <mergeCell ref="N29:Q29"/>
    <mergeCell ref="N37:O37"/>
    <mergeCell ref="P37:P39"/>
    <mergeCell ref="Q37:Q39"/>
    <mergeCell ref="I38:I39"/>
    <mergeCell ref="J38:L38"/>
    <mergeCell ref="M38:M39"/>
    <mergeCell ref="N38:N39"/>
    <mergeCell ref="O38:O39"/>
    <mergeCell ref="B33:M33"/>
    <mergeCell ref="N33:Q33"/>
    <mergeCell ref="B37:B39"/>
    <mergeCell ref="C37:C39"/>
    <mergeCell ref="D37:D39"/>
    <mergeCell ref="E37:E39"/>
    <mergeCell ref="F37:F39"/>
    <mergeCell ref="G37:G39"/>
    <mergeCell ref="H37:H39"/>
    <mergeCell ref="I37:M37"/>
    <mergeCell ref="P57:P61"/>
    <mergeCell ref="Q57:Q61"/>
    <mergeCell ref="D48:D51"/>
    <mergeCell ref="C48:C51"/>
    <mergeCell ref="B48:B51"/>
    <mergeCell ref="J57:J61"/>
    <mergeCell ref="Q41:Q46"/>
    <mergeCell ref="H41:H46"/>
    <mergeCell ref="I41:I46"/>
    <mergeCell ref="J41:J46"/>
    <mergeCell ref="K41:K46"/>
    <mergeCell ref="L41:L46"/>
    <mergeCell ref="M41:M46"/>
    <mergeCell ref="B41:B46"/>
    <mergeCell ref="C41:C46"/>
    <mergeCell ref="D41:D46"/>
    <mergeCell ref="E41:E46"/>
    <mergeCell ref="F41:F46"/>
    <mergeCell ref="G41:G46"/>
    <mergeCell ref="P41:P46"/>
    <mergeCell ref="K52:K56"/>
    <mergeCell ref="L52:L56"/>
    <mergeCell ref="M52:M56"/>
    <mergeCell ref="P52:P56"/>
    <mergeCell ref="M65:M67"/>
    <mergeCell ref="M62:M64"/>
    <mergeCell ref="B57:B61"/>
    <mergeCell ref="C57:C61"/>
    <mergeCell ref="D57:D61"/>
    <mergeCell ref="E57:E61"/>
    <mergeCell ref="F57:F61"/>
    <mergeCell ref="G57:G61"/>
    <mergeCell ref="H57:H61"/>
    <mergeCell ref="I57:I61"/>
    <mergeCell ref="J62:J67"/>
    <mergeCell ref="K62:K67"/>
    <mergeCell ref="L62:L67"/>
    <mergeCell ref="B62:B67"/>
    <mergeCell ref="C62:C67"/>
    <mergeCell ref="D62:D67"/>
    <mergeCell ref="E62:E67"/>
    <mergeCell ref="F62:F67"/>
    <mergeCell ref="G62:G67"/>
    <mergeCell ref="K57:K61"/>
    <mergeCell ref="L57:L61"/>
    <mergeCell ref="M57:M61"/>
    <mergeCell ref="C94:Q94"/>
    <mergeCell ref="C82:E82"/>
    <mergeCell ref="F82:J82"/>
    <mergeCell ref="K82:Q82"/>
    <mergeCell ref="C86:E86"/>
    <mergeCell ref="F86:Q86"/>
    <mergeCell ref="C87:E87"/>
    <mergeCell ref="F87:Q87"/>
    <mergeCell ref="C80:E80"/>
    <mergeCell ref="F80:J80"/>
    <mergeCell ref="K80:Q80"/>
    <mergeCell ref="C81:E81"/>
    <mergeCell ref="F81:J81"/>
    <mergeCell ref="K81:Q81"/>
    <mergeCell ref="C70:Q70"/>
    <mergeCell ref="Q52:Q56"/>
    <mergeCell ref="C88:E88"/>
    <mergeCell ref="F88:Q88"/>
    <mergeCell ref="C92:Q92"/>
    <mergeCell ref="C93:Q93"/>
    <mergeCell ref="C75:E75"/>
    <mergeCell ref="F75:J75"/>
    <mergeCell ref="K75:Q75"/>
    <mergeCell ref="C76:E76"/>
    <mergeCell ref="F76:J76"/>
    <mergeCell ref="K76:Q76"/>
    <mergeCell ref="P62:P67"/>
    <mergeCell ref="Q62:Q67"/>
    <mergeCell ref="B68:H68"/>
    <mergeCell ref="N68:Q68"/>
    <mergeCell ref="C74:E74"/>
    <mergeCell ref="F74:J74"/>
    <mergeCell ref="K74:Q74"/>
    <mergeCell ref="H62:H67"/>
    <mergeCell ref="I62:I67"/>
    <mergeCell ref="B52:B56"/>
    <mergeCell ref="C52:C56"/>
    <mergeCell ref="D52:D56"/>
    <mergeCell ref="E52:E56"/>
    <mergeCell ref="Q48:Q51"/>
    <mergeCell ref="P48:P51"/>
    <mergeCell ref="M48:M51"/>
    <mergeCell ref="L48:L51"/>
    <mergeCell ref="K48:K51"/>
    <mergeCell ref="J48:J51"/>
    <mergeCell ref="I48:I51"/>
    <mergeCell ref="H48:H51"/>
    <mergeCell ref="G48:G51"/>
    <mergeCell ref="E48:E51"/>
    <mergeCell ref="H52:H56"/>
    <mergeCell ref="I52:I56"/>
    <mergeCell ref="J52:J56"/>
    <mergeCell ref="F48:F51"/>
    <mergeCell ref="F52:F56"/>
    <mergeCell ref="G52:G56"/>
  </mergeCells>
  <pageMargins left="0.7" right="0.7" top="0.75" bottom="0.75" header="0.3" footer="0.3"/>
  <pageSetup paperSize="9" scale="5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ABA7-B116-448D-A96C-1B974BDBCE47}">
  <sheetPr>
    <pageSetUpPr fitToPage="1"/>
  </sheetPr>
  <dimension ref="B2:S72"/>
  <sheetViews>
    <sheetView topLeftCell="A34" zoomScale="90" zoomScaleNormal="90" workbookViewId="0">
      <selection activeCell="I7" sqref="I7"/>
    </sheetView>
  </sheetViews>
  <sheetFormatPr defaultRowHeight="15" x14ac:dyDescent="0.25"/>
  <cols>
    <col min="1" max="1" width="3.7109375" customWidth="1"/>
    <col min="2" max="2" width="15.5703125" style="4" customWidth="1"/>
    <col min="3" max="3" width="9.5703125" style="1" customWidth="1"/>
    <col min="4" max="4" width="14.5703125" style="1" customWidth="1"/>
    <col min="5" max="5" width="13.85546875" style="1" customWidth="1"/>
    <col min="6" max="6" width="10.7109375" style="1" customWidth="1"/>
    <col min="7" max="7" width="9.140625" style="1"/>
    <col min="8" max="8" width="10.5703125" style="1" customWidth="1"/>
    <col min="9" max="9" width="11.28515625" style="8" customWidth="1"/>
    <col min="10" max="10" width="9.140625" style="8"/>
    <col min="11" max="11" width="11.5703125" style="8" customWidth="1"/>
    <col min="12" max="12" width="12.42578125" style="8" customWidth="1"/>
    <col min="13" max="13" width="11.28515625" style="8" customWidth="1"/>
    <col min="14" max="14" width="46.85546875" style="1" customWidth="1"/>
    <col min="15" max="15" width="10.5703125" style="5" customWidth="1"/>
    <col min="16" max="16" width="13.5703125" style="1" customWidth="1"/>
    <col min="17" max="17" width="15.42578125" style="1" customWidth="1"/>
    <col min="18" max="18" width="11.85546875" bestFit="1" customWidth="1"/>
    <col min="19" max="19" width="10.85546875" style="25" bestFit="1" customWidth="1"/>
    <col min="20" max="20" width="17.140625" customWidth="1"/>
  </cols>
  <sheetData>
    <row r="2" spans="2:19" x14ac:dyDescent="0.25">
      <c r="B2" s="270" t="s">
        <v>144</v>
      </c>
      <c r="C2" s="270"/>
      <c r="D2" s="270"/>
      <c r="E2" s="270"/>
      <c r="F2" s="270"/>
      <c r="G2" s="270"/>
      <c r="H2" s="270"/>
      <c r="I2" s="270"/>
      <c r="J2" s="270"/>
      <c r="K2" s="270"/>
      <c r="L2" s="270"/>
      <c r="M2" s="270"/>
      <c r="N2" s="270"/>
      <c r="O2" s="270"/>
      <c r="P2" s="270"/>
      <c r="Q2" s="270"/>
    </row>
    <row r="3" spans="2:19" x14ac:dyDescent="0.25">
      <c r="B3" s="270" t="s">
        <v>145</v>
      </c>
      <c r="C3" s="270"/>
      <c r="D3" s="270"/>
      <c r="E3" s="270"/>
      <c r="F3" s="270"/>
      <c r="G3" s="270"/>
      <c r="H3" s="270"/>
      <c r="I3" s="270"/>
      <c r="J3" s="270"/>
      <c r="K3" s="270"/>
      <c r="L3" s="270"/>
      <c r="M3" s="270"/>
      <c r="N3" s="270"/>
      <c r="O3" s="270"/>
      <c r="P3" s="270"/>
      <c r="Q3" s="270"/>
    </row>
    <row r="5" spans="2:19" x14ac:dyDescent="0.25">
      <c r="B5" s="270" t="s">
        <v>404</v>
      </c>
      <c r="C5" s="270"/>
      <c r="D5" s="270"/>
      <c r="E5" s="270"/>
      <c r="F5" s="270"/>
      <c r="G5" s="270"/>
      <c r="H5" s="270"/>
      <c r="I5" s="270"/>
      <c r="J5" s="270"/>
      <c r="K5" s="270"/>
      <c r="L5" s="270"/>
      <c r="M5" s="270"/>
      <c r="N5" s="270"/>
      <c r="O5" s="270"/>
      <c r="P5" s="270"/>
      <c r="Q5" s="270"/>
    </row>
    <row r="6" spans="2:19" x14ac:dyDescent="0.25">
      <c r="B6" s="270" t="s">
        <v>405</v>
      </c>
      <c r="C6" s="270"/>
      <c r="D6" s="270"/>
      <c r="E6" s="270"/>
      <c r="F6" s="270"/>
      <c r="G6" s="270"/>
      <c r="H6" s="270"/>
      <c r="I6" s="270"/>
      <c r="J6" s="270"/>
      <c r="K6" s="270"/>
      <c r="L6" s="270"/>
      <c r="M6" s="270"/>
      <c r="N6" s="270"/>
      <c r="O6" s="270"/>
      <c r="P6" s="270"/>
      <c r="Q6" s="270"/>
    </row>
    <row r="8" spans="2:19" ht="15" customHeight="1" x14ac:dyDescent="0.25">
      <c r="B8" s="13" t="s">
        <v>41</v>
      </c>
      <c r="I8" s="1"/>
      <c r="J8" s="1"/>
      <c r="K8" s="1"/>
      <c r="L8" s="1"/>
      <c r="M8" s="1"/>
      <c r="O8" s="1"/>
    </row>
    <row r="9" spans="2:19" ht="15" customHeight="1" x14ac:dyDescent="0.25">
      <c r="B9" s="271" t="s">
        <v>39</v>
      </c>
      <c r="C9" s="271" t="s">
        <v>55</v>
      </c>
      <c r="D9" s="271"/>
      <c r="E9" s="291" t="s">
        <v>40</v>
      </c>
      <c r="F9" s="291"/>
      <c r="G9" s="291"/>
      <c r="H9" s="291"/>
      <c r="I9" s="291"/>
      <c r="J9" s="291"/>
      <c r="K9" s="339" t="s">
        <v>44</v>
      </c>
      <c r="L9" s="339"/>
      <c r="M9" s="339"/>
      <c r="N9" s="291" t="s">
        <v>389</v>
      </c>
      <c r="O9" s="291"/>
      <c r="P9" s="291"/>
      <c r="Q9" s="291"/>
    </row>
    <row r="10" spans="2:19" x14ac:dyDescent="0.25">
      <c r="B10" s="271"/>
      <c r="C10" s="271"/>
      <c r="D10" s="271"/>
      <c r="E10" s="291"/>
      <c r="F10" s="291"/>
      <c r="G10" s="291"/>
      <c r="H10" s="291"/>
      <c r="I10" s="291"/>
      <c r="J10" s="291"/>
      <c r="K10" s="339"/>
      <c r="L10" s="339"/>
      <c r="M10" s="339"/>
      <c r="N10" s="11" t="s">
        <v>180</v>
      </c>
      <c r="O10" s="291" t="s">
        <v>181</v>
      </c>
      <c r="P10" s="291"/>
      <c r="Q10" s="291"/>
    </row>
    <row r="11" spans="2:19" s="47" customFormat="1" ht="12" x14ac:dyDescent="0.2">
      <c r="B11" s="68">
        <v>1</v>
      </c>
      <c r="C11" s="396">
        <v>2</v>
      </c>
      <c r="D11" s="396"/>
      <c r="E11" s="316">
        <v>3</v>
      </c>
      <c r="F11" s="316"/>
      <c r="G11" s="316"/>
      <c r="H11" s="316"/>
      <c r="I11" s="316"/>
      <c r="J11" s="316"/>
      <c r="K11" s="317">
        <v>4</v>
      </c>
      <c r="L11" s="317"/>
      <c r="M11" s="317"/>
      <c r="N11" s="46">
        <v>5</v>
      </c>
      <c r="O11" s="316">
        <v>6</v>
      </c>
      <c r="P11" s="316"/>
      <c r="Q11" s="316"/>
      <c r="S11" s="48"/>
    </row>
    <row r="12" spans="2:19" x14ac:dyDescent="0.25">
      <c r="B12" s="62" t="s">
        <v>43</v>
      </c>
      <c r="C12" s="296" t="s">
        <v>395</v>
      </c>
      <c r="D12" s="297"/>
      <c r="E12" s="341" t="s">
        <v>335</v>
      </c>
      <c r="F12" s="341"/>
      <c r="G12" s="341"/>
      <c r="H12" s="341"/>
      <c r="I12" s="341"/>
      <c r="J12" s="341"/>
      <c r="K12" s="340">
        <v>0</v>
      </c>
      <c r="L12" s="340"/>
      <c r="M12" s="340"/>
      <c r="N12" s="12">
        <v>0</v>
      </c>
      <c r="O12" s="301">
        <f>O42</f>
        <v>2093</v>
      </c>
      <c r="P12" s="302"/>
      <c r="Q12" s="303"/>
    </row>
    <row r="15" spans="2:19" x14ac:dyDescent="0.25">
      <c r="B15" s="13" t="s">
        <v>38</v>
      </c>
    </row>
    <row r="16" spans="2:19" x14ac:dyDescent="0.25">
      <c r="B16" s="307" t="s">
        <v>56</v>
      </c>
      <c r="C16" s="307"/>
      <c r="D16" s="307"/>
      <c r="E16" s="307"/>
      <c r="F16" s="307"/>
      <c r="G16" s="307"/>
      <c r="H16" s="307"/>
      <c r="I16" s="307"/>
      <c r="J16" s="307"/>
      <c r="K16" s="307"/>
      <c r="L16" s="307"/>
      <c r="M16" s="307"/>
      <c r="N16" s="307" t="s">
        <v>27</v>
      </c>
      <c r="O16" s="307"/>
      <c r="P16" s="307"/>
      <c r="Q16" s="307"/>
    </row>
    <row r="17" spans="2:19" s="47" customFormat="1" ht="12" x14ac:dyDescent="0.2">
      <c r="B17" s="274">
        <v>1</v>
      </c>
      <c r="C17" s="274"/>
      <c r="D17" s="274"/>
      <c r="E17" s="274"/>
      <c r="F17" s="274"/>
      <c r="G17" s="274"/>
      <c r="H17" s="274"/>
      <c r="I17" s="274"/>
      <c r="J17" s="274"/>
      <c r="K17" s="274"/>
      <c r="L17" s="274"/>
      <c r="M17" s="274"/>
      <c r="N17" s="274">
        <v>2</v>
      </c>
      <c r="O17" s="274"/>
      <c r="P17" s="274"/>
      <c r="Q17" s="274"/>
      <c r="S17" s="48"/>
    </row>
    <row r="18" spans="2:19" x14ac:dyDescent="0.25">
      <c r="B18" s="275" t="s">
        <v>28</v>
      </c>
      <c r="C18" s="275"/>
      <c r="D18" s="275"/>
      <c r="E18" s="275"/>
      <c r="F18" s="275"/>
      <c r="G18" s="275"/>
      <c r="H18" s="275"/>
      <c r="I18" s="275"/>
      <c r="J18" s="275"/>
      <c r="K18" s="275"/>
      <c r="L18" s="275"/>
      <c r="M18" s="275"/>
      <c r="N18" s="290">
        <f>N19+N21+N24</f>
        <v>2120947.2000000002</v>
      </c>
      <c r="O18" s="290"/>
      <c r="P18" s="290"/>
      <c r="Q18" s="290"/>
    </row>
    <row r="19" spans="2:19" x14ac:dyDescent="0.25">
      <c r="B19" s="275" t="s">
        <v>29</v>
      </c>
      <c r="C19" s="275"/>
      <c r="D19" s="275"/>
      <c r="E19" s="275"/>
      <c r="F19" s="275"/>
      <c r="G19" s="275"/>
      <c r="H19" s="275"/>
      <c r="I19" s="275"/>
      <c r="J19" s="275"/>
      <c r="K19" s="275"/>
      <c r="L19" s="275"/>
      <c r="M19" s="275"/>
      <c r="N19" s="290">
        <v>0</v>
      </c>
      <c r="O19" s="290"/>
      <c r="P19" s="290"/>
      <c r="Q19" s="290"/>
    </row>
    <row r="20" spans="2:19" x14ac:dyDescent="0.25">
      <c r="B20" s="308" t="s">
        <v>18</v>
      </c>
      <c r="C20" s="309"/>
      <c r="D20" s="309"/>
      <c r="E20" s="309"/>
      <c r="F20" s="309"/>
      <c r="G20" s="309"/>
      <c r="H20" s="309"/>
      <c r="I20" s="309"/>
      <c r="J20" s="309"/>
      <c r="K20" s="309"/>
      <c r="L20" s="309"/>
      <c r="M20" s="310"/>
      <c r="N20" s="283">
        <v>0</v>
      </c>
      <c r="O20" s="283"/>
      <c r="P20" s="283"/>
      <c r="Q20" s="283"/>
    </row>
    <row r="21" spans="2:19" x14ac:dyDescent="0.25">
      <c r="B21" s="275" t="s">
        <v>30</v>
      </c>
      <c r="C21" s="275"/>
      <c r="D21" s="275"/>
      <c r="E21" s="275"/>
      <c r="F21" s="275"/>
      <c r="G21" s="275"/>
      <c r="H21" s="275"/>
      <c r="I21" s="275"/>
      <c r="J21" s="275"/>
      <c r="K21" s="275"/>
      <c r="L21" s="275"/>
      <c r="M21" s="275"/>
      <c r="N21" s="290">
        <f>N22+N23</f>
        <v>0</v>
      </c>
      <c r="O21" s="290"/>
      <c r="P21" s="290"/>
      <c r="Q21" s="290"/>
    </row>
    <row r="22" spans="2:19" x14ac:dyDescent="0.25">
      <c r="B22" s="287" t="s">
        <v>53</v>
      </c>
      <c r="C22" s="287"/>
      <c r="D22" s="287"/>
      <c r="E22" s="287"/>
      <c r="F22" s="287"/>
      <c r="G22" s="287"/>
      <c r="H22" s="287"/>
      <c r="I22" s="287"/>
      <c r="J22" s="287"/>
      <c r="K22" s="287"/>
      <c r="L22" s="287"/>
      <c r="M22" s="287"/>
      <c r="N22" s="283">
        <f>K47</f>
        <v>0</v>
      </c>
      <c r="O22" s="283"/>
      <c r="P22" s="283"/>
      <c r="Q22" s="283"/>
      <c r="R22" s="69"/>
    </row>
    <row r="23" spans="2:19" x14ac:dyDescent="0.25">
      <c r="B23" s="280" t="s">
        <v>166</v>
      </c>
      <c r="C23" s="281"/>
      <c r="D23" s="281"/>
      <c r="E23" s="281"/>
      <c r="F23" s="281"/>
      <c r="G23" s="281"/>
      <c r="H23" s="281"/>
      <c r="I23" s="281"/>
      <c r="J23" s="281"/>
      <c r="K23" s="281"/>
      <c r="L23" s="281"/>
      <c r="M23" s="282"/>
      <c r="N23" s="283">
        <v>0</v>
      </c>
      <c r="O23" s="283"/>
      <c r="P23" s="283"/>
      <c r="Q23" s="283"/>
      <c r="R23" s="69"/>
    </row>
    <row r="24" spans="2:19" x14ac:dyDescent="0.25">
      <c r="B24" s="275" t="s">
        <v>31</v>
      </c>
      <c r="C24" s="275"/>
      <c r="D24" s="275"/>
      <c r="E24" s="275"/>
      <c r="F24" s="275"/>
      <c r="G24" s="275"/>
      <c r="H24" s="275"/>
      <c r="I24" s="275"/>
      <c r="J24" s="275"/>
      <c r="K24" s="275"/>
      <c r="L24" s="275"/>
      <c r="M24" s="275"/>
      <c r="N24" s="290">
        <f>N25</f>
        <v>2120947.2000000002</v>
      </c>
      <c r="O24" s="290"/>
      <c r="P24" s="290"/>
      <c r="Q24" s="290"/>
    </row>
    <row r="25" spans="2:19" x14ac:dyDescent="0.25">
      <c r="B25" s="287" t="s">
        <v>54</v>
      </c>
      <c r="C25" s="287"/>
      <c r="D25" s="287"/>
      <c r="E25" s="287"/>
      <c r="F25" s="287"/>
      <c r="G25" s="287"/>
      <c r="H25" s="287"/>
      <c r="I25" s="287"/>
      <c r="J25" s="287"/>
      <c r="K25" s="287"/>
      <c r="L25" s="287"/>
      <c r="M25" s="287"/>
      <c r="N25" s="283">
        <f>L47</f>
        <v>2120947.2000000002</v>
      </c>
      <c r="O25" s="283"/>
      <c r="P25" s="283"/>
      <c r="Q25" s="283"/>
    </row>
    <row r="26" spans="2:19" x14ac:dyDescent="0.25">
      <c r="B26" s="275" t="s">
        <v>32</v>
      </c>
      <c r="C26" s="275"/>
      <c r="D26" s="275"/>
      <c r="E26" s="275"/>
      <c r="F26" s="275"/>
      <c r="G26" s="275"/>
      <c r="H26" s="275"/>
      <c r="I26" s="275"/>
      <c r="J26" s="275"/>
      <c r="K26" s="275"/>
      <c r="L26" s="275"/>
      <c r="M26" s="275"/>
      <c r="N26" s="290">
        <v>0</v>
      </c>
      <c r="O26" s="290"/>
      <c r="P26" s="290"/>
      <c r="Q26" s="290"/>
    </row>
    <row r="27" spans="2:19" x14ac:dyDescent="0.25">
      <c r="B27" s="342" t="s">
        <v>18</v>
      </c>
      <c r="C27" s="342"/>
      <c r="D27" s="342"/>
      <c r="E27" s="342"/>
      <c r="F27" s="342"/>
      <c r="G27" s="342"/>
      <c r="H27" s="342"/>
      <c r="I27" s="342"/>
      <c r="J27" s="342"/>
      <c r="K27" s="342"/>
      <c r="L27" s="342"/>
      <c r="M27" s="342"/>
      <c r="N27" s="283">
        <v>0</v>
      </c>
      <c r="O27" s="283"/>
      <c r="P27" s="283"/>
      <c r="Q27" s="283"/>
    </row>
    <row r="28" spans="2:19" x14ac:dyDescent="0.25">
      <c r="B28" s="284" t="s">
        <v>33</v>
      </c>
      <c r="C28" s="285"/>
      <c r="D28" s="285"/>
      <c r="E28" s="285"/>
      <c r="F28" s="285"/>
      <c r="G28" s="285"/>
      <c r="H28" s="285"/>
      <c r="I28" s="285"/>
      <c r="J28" s="285"/>
      <c r="K28" s="285"/>
      <c r="L28" s="285"/>
      <c r="M28" s="286"/>
      <c r="N28" s="290">
        <f>N29+N30+N31</f>
        <v>374284.79999999999</v>
      </c>
      <c r="O28" s="290"/>
      <c r="P28" s="290"/>
      <c r="Q28" s="290"/>
    </row>
    <row r="29" spans="2:19" x14ac:dyDescent="0.25">
      <c r="B29" s="287" t="s">
        <v>34</v>
      </c>
      <c r="C29" s="287"/>
      <c r="D29" s="287"/>
      <c r="E29" s="287"/>
      <c r="F29" s="287"/>
      <c r="G29" s="287"/>
      <c r="H29" s="287"/>
      <c r="I29" s="287"/>
      <c r="J29" s="287"/>
      <c r="K29" s="287"/>
      <c r="L29" s="287"/>
      <c r="M29" s="287"/>
      <c r="N29" s="283">
        <v>0</v>
      </c>
      <c r="O29" s="283"/>
      <c r="P29" s="283"/>
      <c r="Q29" s="283"/>
    </row>
    <row r="30" spans="2:19" x14ac:dyDescent="0.25">
      <c r="B30" s="287" t="s">
        <v>35</v>
      </c>
      <c r="C30" s="287"/>
      <c r="D30" s="287"/>
      <c r="E30" s="287"/>
      <c r="F30" s="287"/>
      <c r="G30" s="287"/>
      <c r="H30" s="287"/>
      <c r="I30" s="287"/>
      <c r="J30" s="287"/>
      <c r="K30" s="287"/>
      <c r="L30" s="287"/>
      <c r="M30" s="287"/>
      <c r="N30" s="283">
        <v>374284.79999999999</v>
      </c>
      <c r="O30" s="283"/>
      <c r="P30" s="283"/>
      <c r="Q30" s="283"/>
    </row>
    <row r="31" spans="2:19" x14ac:dyDescent="0.25">
      <c r="B31" s="287" t="s">
        <v>36</v>
      </c>
      <c r="C31" s="287"/>
      <c r="D31" s="287"/>
      <c r="E31" s="287"/>
      <c r="F31" s="287"/>
      <c r="G31" s="287"/>
      <c r="H31" s="287"/>
      <c r="I31" s="287"/>
      <c r="J31" s="287"/>
      <c r="K31" s="287"/>
      <c r="L31" s="287"/>
      <c r="M31" s="287"/>
      <c r="N31" s="283">
        <v>0</v>
      </c>
      <c r="O31" s="283"/>
      <c r="P31" s="283"/>
      <c r="Q31" s="283"/>
    </row>
    <row r="32" spans="2:19" x14ac:dyDescent="0.25">
      <c r="B32" s="275" t="s">
        <v>37</v>
      </c>
      <c r="C32" s="275"/>
      <c r="D32" s="275"/>
      <c r="E32" s="275"/>
      <c r="F32" s="275"/>
      <c r="G32" s="275"/>
      <c r="H32" s="275"/>
      <c r="I32" s="275"/>
      <c r="J32" s="275"/>
      <c r="K32" s="275"/>
      <c r="L32" s="275"/>
      <c r="M32" s="275"/>
      <c r="N32" s="290">
        <f>N18+N28</f>
        <v>2495232</v>
      </c>
      <c r="O32" s="290"/>
      <c r="P32" s="290"/>
      <c r="Q32" s="290"/>
    </row>
    <row r="35" spans="2:19" x14ac:dyDescent="0.25">
      <c r="B35" s="13" t="s">
        <v>25</v>
      </c>
    </row>
    <row r="36" spans="2:19" x14ac:dyDescent="0.25">
      <c r="B36" s="338" t="s">
        <v>57</v>
      </c>
      <c r="C36" s="338" t="s">
        <v>58</v>
      </c>
      <c r="D36" s="338" t="s">
        <v>0</v>
      </c>
      <c r="E36" s="338" t="s">
        <v>1</v>
      </c>
      <c r="F36" s="338" t="s">
        <v>59</v>
      </c>
      <c r="G36" s="338" t="s">
        <v>368</v>
      </c>
      <c r="H36" s="392" t="s">
        <v>2</v>
      </c>
      <c r="I36" s="337" t="s">
        <v>3</v>
      </c>
      <c r="J36" s="337"/>
      <c r="K36" s="337"/>
      <c r="L36" s="337"/>
      <c r="M36" s="337"/>
      <c r="N36" s="338" t="s">
        <v>60</v>
      </c>
      <c r="O36" s="338"/>
      <c r="P36" s="338" t="s">
        <v>4</v>
      </c>
      <c r="Q36" s="338" t="s">
        <v>5</v>
      </c>
    </row>
    <row r="37" spans="2:19" ht="26.25" customHeight="1" x14ac:dyDescent="0.25">
      <c r="B37" s="338"/>
      <c r="C37" s="338"/>
      <c r="D37" s="338"/>
      <c r="E37" s="338"/>
      <c r="F37" s="338"/>
      <c r="G37" s="338"/>
      <c r="H37" s="392"/>
      <c r="I37" s="337" t="s">
        <v>6</v>
      </c>
      <c r="J37" s="337" t="s">
        <v>7</v>
      </c>
      <c r="K37" s="337"/>
      <c r="L37" s="337"/>
      <c r="M37" s="337" t="s">
        <v>8</v>
      </c>
      <c r="N37" s="338" t="s">
        <v>294</v>
      </c>
      <c r="O37" s="338" t="s">
        <v>241</v>
      </c>
      <c r="P37" s="338"/>
      <c r="Q37" s="338"/>
    </row>
    <row r="38" spans="2:19" ht="73.5" x14ac:dyDescent="0.25">
      <c r="B38" s="338"/>
      <c r="C38" s="338"/>
      <c r="D38" s="338"/>
      <c r="E38" s="338"/>
      <c r="F38" s="338"/>
      <c r="G38" s="338"/>
      <c r="H38" s="392"/>
      <c r="I38" s="337"/>
      <c r="J38" s="10" t="s">
        <v>9</v>
      </c>
      <c r="K38" s="10" t="s">
        <v>10</v>
      </c>
      <c r="L38" s="10" t="s">
        <v>11</v>
      </c>
      <c r="M38" s="337"/>
      <c r="N38" s="338"/>
      <c r="O38" s="338"/>
      <c r="P38" s="338"/>
      <c r="Q38" s="338"/>
    </row>
    <row r="39" spans="2:19" s="47" customFormat="1" ht="12" x14ac:dyDescent="0.2">
      <c r="B39" s="70">
        <v>1</v>
      </c>
      <c r="C39" s="70">
        <v>2</v>
      </c>
      <c r="D39" s="70">
        <v>3</v>
      </c>
      <c r="E39" s="70">
        <v>4</v>
      </c>
      <c r="F39" s="70">
        <v>5</v>
      </c>
      <c r="G39" s="70">
        <v>6</v>
      </c>
      <c r="H39" s="70">
        <v>7</v>
      </c>
      <c r="I39" s="71">
        <v>8</v>
      </c>
      <c r="J39" s="57">
        <v>9</v>
      </c>
      <c r="K39" s="57">
        <v>10</v>
      </c>
      <c r="L39" s="57">
        <v>11</v>
      </c>
      <c r="M39" s="57">
        <v>12</v>
      </c>
      <c r="N39" s="70">
        <v>13</v>
      </c>
      <c r="O39" s="70">
        <v>14</v>
      </c>
      <c r="P39" s="70">
        <v>15</v>
      </c>
      <c r="Q39" s="70">
        <v>16</v>
      </c>
      <c r="S39" s="48"/>
    </row>
    <row r="40" spans="2:19" ht="23.25" customHeight="1" x14ac:dyDescent="0.25">
      <c r="B40" s="355" t="s">
        <v>406</v>
      </c>
      <c r="C40" s="323" t="s">
        <v>13</v>
      </c>
      <c r="D40" s="323" t="s">
        <v>396</v>
      </c>
      <c r="E40" s="323" t="s">
        <v>171</v>
      </c>
      <c r="F40" s="323" t="s">
        <v>14</v>
      </c>
      <c r="G40" s="323" t="s">
        <v>410</v>
      </c>
      <c r="H40" s="323" t="s">
        <v>15</v>
      </c>
      <c r="I40" s="326">
        <f>SUM(I44:I46)</f>
        <v>2495232</v>
      </c>
      <c r="J40" s="326">
        <f>SUM(J44:J46)</f>
        <v>0</v>
      </c>
      <c r="K40" s="326">
        <f>SUM(K44:K46)</f>
        <v>0</v>
      </c>
      <c r="L40" s="326">
        <f>SUM(L44:L46)</f>
        <v>2120947.2000000002</v>
      </c>
      <c r="M40" s="326">
        <f>SUM(M44:M46)</f>
        <v>374284.79999999999</v>
      </c>
      <c r="N40" s="44" t="s">
        <v>397</v>
      </c>
      <c r="O40" s="88">
        <f>O44</f>
        <v>2132232</v>
      </c>
      <c r="P40" s="331" t="s">
        <v>300</v>
      </c>
      <c r="Q40" s="331" t="s">
        <v>356</v>
      </c>
    </row>
    <row r="41" spans="2:19" ht="21" x14ac:dyDescent="0.25">
      <c r="B41" s="355"/>
      <c r="C41" s="323"/>
      <c r="D41" s="323"/>
      <c r="E41" s="323"/>
      <c r="F41" s="323"/>
      <c r="G41" s="323"/>
      <c r="H41" s="323"/>
      <c r="I41" s="326"/>
      <c r="J41" s="326"/>
      <c r="K41" s="326"/>
      <c r="L41" s="326"/>
      <c r="M41" s="326"/>
      <c r="N41" s="44" t="s">
        <v>398</v>
      </c>
      <c r="O41" s="41">
        <f>O45</f>
        <v>1</v>
      </c>
      <c r="P41" s="332"/>
      <c r="Q41" s="332"/>
    </row>
    <row r="42" spans="2:19" ht="21" x14ac:dyDescent="0.25">
      <c r="B42" s="355"/>
      <c r="C42" s="323"/>
      <c r="D42" s="323"/>
      <c r="E42" s="323"/>
      <c r="F42" s="323"/>
      <c r="G42" s="323"/>
      <c r="H42" s="323"/>
      <c r="I42" s="326"/>
      <c r="J42" s="326"/>
      <c r="K42" s="326"/>
      <c r="L42" s="326"/>
      <c r="M42" s="326"/>
      <c r="N42" s="44" t="s">
        <v>399</v>
      </c>
      <c r="O42" s="41">
        <f>O46</f>
        <v>2093</v>
      </c>
      <c r="P42" s="332"/>
      <c r="Q42" s="332"/>
    </row>
    <row r="43" spans="2:19" ht="22.5" x14ac:dyDescent="0.25">
      <c r="B43" s="42" t="s">
        <v>16</v>
      </c>
      <c r="C43" s="43"/>
      <c r="D43" s="43"/>
      <c r="E43" s="43"/>
      <c r="F43" s="43"/>
      <c r="G43" s="43"/>
      <c r="H43" s="43"/>
      <c r="I43" s="58"/>
      <c r="J43" s="58"/>
      <c r="K43" s="60"/>
      <c r="L43" s="60"/>
      <c r="M43" s="58"/>
      <c r="N43" s="43"/>
      <c r="O43" s="72"/>
      <c r="P43" s="73"/>
      <c r="Q43" s="43"/>
    </row>
    <row r="44" spans="2:19" ht="23.25" customHeight="1" x14ac:dyDescent="0.25">
      <c r="B44" s="324" t="s">
        <v>400</v>
      </c>
      <c r="C44" s="166"/>
      <c r="D44" s="349" t="s">
        <v>401</v>
      </c>
      <c r="E44" s="349" t="s">
        <v>18</v>
      </c>
      <c r="F44" s="166"/>
      <c r="G44" s="349" t="s">
        <v>276</v>
      </c>
      <c r="H44" s="166"/>
      <c r="I44" s="352">
        <f>SUM(J44:M46)</f>
        <v>2495232</v>
      </c>
      <c r="J44" s="352">
        <v>0</v>
      </c>
      <c r="K44" s="352">
        <v>0</v>
      </c>
      <c r="L44" s="352">
        <v>2120947.2000000002</v>
      </c>
      <c r="M44" s="352">
        <v>374284.79999999999</v>
      </c>
      <c r="N44" s="44" t="s">
        <v>397</v>
      </c>
      <c r="O44" s="99">
        <v>2132232</v>
      </c>
      <c r="P44" s="319" t="s">
        <v>300</v>
      </c>
      <c r="Q44" s="319" t="s">
        <v>356</v>
      </c>
    </row>
    <row r="45" spans="2:19" ht="21" x14ac:dyDescent="0.25">
      <c r="B45" s="324"/>
      <c r="C45" s="167"/>
      <c r="D45" s="350"/>
      <c r="E45" s="350"/>
      <c r="F45" s="167"/>
      <c r="G45" s="350"/>
      <c r="H45" s="167"/>
      <c r="I45" s="353"/>
      <c r="J45" s="353"/>
      <c r="K45" s="353"/>
      <c r="L45" s="353"/>
      <c r="M45" s="353"/>
      <c r="N45" s="44" t="s">
        <v>398</v>
      </c>
      <c r="O45" s="38">
        <v>1</v>
      </c>
      <c r="P45" s="319"/>
      <c r="Q45" s="319"/>
    </row>
    <row r="46" spans="2:19" ht="21" x14ac:dyDescent="0.25">
      <c r="B46" s="324"/>
      <c r="C46" s="168"/>
      <c r="D46" s="351"/>
      <c r="E46" s="351"/>
      <c r="F46" s="168"/>
      <c r="G46" s="351"/>
      <c r="H46" s="168"/>
      <c r="I46" s="354"/>
      <c r="J46" s="354"/>
      <c r="K46" s="354"/>
      <c r="L46" s="354"/>
      <c r="M46" s="354"/>
      <c r="N46" s="44" t="s">
        <v>399</v>
      </c>
      <c r="O46" s="38">
        <v>2093</v>
      </c>
      <c r="P46" s="319"/>
      <c r="Q46" s="319"/>
    </row>
    <row r="47" spans="2:19" x14ac:dyDescent="0.25">
      <c r="B47" s="321" t="s">
        <v>12</v>
      </c>
      <c r="C47" s="321"/>
      <c r="D47" s="321"/>
      <c r="E47" s="321"/>
      <c r="F47" s="321"/>
      <c r="G47" s="321"/>
      <c r="H47" s="321"/>
      <c r="I47" s="9">
        <f>I40</f>
        <v>2495232</v>
      </c>
      <c r="J47" s="9">
        <f>J40</f>
        <v>0</v>
      </c>
      <c r="K47" s="9">
        <f>K40</f>
        <v>0</v>
      </c>
      <c r="L47" s="9">
        <f>L40</f>
        <v>2120947.2000000002</v>
      </c>
      <c r="M47" s="9">
        <f>M40</f>
        <v>374284.79999999999</v>
      </c>
      <c r="N47" s="322"/>
      <c r="O47" s="322"/>
      <c r="P47" s="322"/>
      <c r="Q47" s="322"/>
    </row>
    <row r="48" spans="2:19" ht="34.5" customHeight="1" x14ac:dyDescent="0.25">
      <c r="B48" s="187" t="s">
        <v>671</v>
      </c>
      <c r="C48" s="364" t="s">
        <v>678</v>
      </c>
      <c r="D48" s="364"/>
      <c r="E48" s="364"/>
      <c r="F48" s="364"/>
      <c r="G48" s="364"/>
      <c r="H48" s="364"/>
      <c r="I48" s="364"/>
      <c r="J48" s="364"/>
      <c r="K48" s="364"/>
      <c r="L48" s="364"/>
      <c r="M48" s="364"/>
      <c r="N48" s="364"/>
      <c r="O48" s="364"/>
      <c r="P48" s="364"/>
      <c r="Q48" s="364"/>
    </row>
    <row r="49" spans="2:19" ht="14.45" customHeight="1" x14ac:dyDescent="0.25">
      <c r="B49" s="24"/>
      <c r="C49" s="108"/>
      <c r="D49" s="108"/>
      <c r="E49" s="108"/>
      <c r="F49" s="108"/>
      <c r="G49" s="108"/>
      <c r="H49" s="108"/>
      <c r="I49" s="108"/>
      <c r="J49" s="108"/>
      <c r="K49" s="108"/>
      <c r="L49" s="108"/>
      <c r="M49" s="108"/>
      <c r="N49" s="108"/>
      <c r="O49" s="108"/>
      <c r="P49" s="108"/>
      <c r="Q49" s="108"/>
    </row>
    <row r="51" spans="2:19" x14ac:dyDescent="0.25">
      <c r="B51" s="21" t="s">
        <v>147</v>
      </c>
    </row>
    <row r="52" spans="2:19" ht="15" customHeight="1" x14ac:dyDescent="0.25">
      <c r="B52" s="14" t="s">
        <v>39</v>
      </c>
      <c r="C52" s="307" t="s">
        <v>148</v>
      </c>
      <c r="D52" s="307"/>
      <c r="E52" s="307"/>
      <c r="F52" s="387" t="s">
        <v>149</v>
      </c>
      <c r="G52" s="388"/>
      <c r="H52" s="388"/>
      <c r="I52" s="388"/>
      <c r="J52" s="389"/>
      <c r="K52" s="307" t="s">
        <v>150</v>
      </c>
      <c r="L52" s="307"/>
      <c r="M52" s="307"/>
      <c r="N52" s="307"/>
      <c r="O52" s="307"/>
      <c r="P52" s="307"/>
      <c r="Q52" s="307"/>
    </row>
    <row r="53" spans="2:19" s="47" customFormat="1" ht="12" x14ac:dyDescent="0.2">
      <c r="B53" s="56">
        <v>1</v>
      </c>
      <c r="C53" s="274">
        <v>2</v>
      </c>
      <c r="D53" s="274"/>
      <c r="E53" s="274"/>
      <c r="F53" s="375">
        <v>3</v>
      </c>
      <c r="G53" s="376"/>
      <c r="H53" s="376"/>
      <c r="I53" s="376"/>
      <c r="J53" s="377"/>
      <c r="K53" s="274">
        <v>4</v>
      </c>
      <c r="L53" s="274"/>
      <c r="M53" s="274"/>
      <c r="N53" s="274"/>
      <c r="O53" s="274"/>
      <c r="P53" s="274"/>
      <c r="Q53" s="274"/>
      <c r="S53" s="48"/>
    </row>
    <row r="54" spans="2:19" s="18" customFormat="1" x14ac:dyDescent="0.25">
      <c r="B54" s="22"/>
      <c r="C54" s="378" t="s">
        <v>159</v>
      </c>
      <c r="D54" s="379"/>
      <c r="E54" s="380"/>
      <c r="F54" s="381"/>
      <c r="G54" s="382"/>
      <c r="H54" s="382"/>
      <c r="I54" s="382"/>
      <c r="J54" s="383"/>
      <c r="K54" s="363"/>
      <c r="L54" s="363"/>
      <c r="M54" s="363"/>
      <c r="N54" s="363"/>
      <c r="O54" s="363"/>
      <c r="P54" s="363"/>
      <c r="Q54" s="363"/>
      <c r="S54" s="26"/>
    </row>
    <row r="57" spans="2:19" x14ac:dyDescent="0.25">
      <c r="B57" s="21" t="s">
        <v>151</v>
      </c>
    </row>
    <row r="58" spans="2:19" ht="15" customHeight="1" x14ac:dyDescent="0.25">
      <c r="B58" s="14" t="s">
        <v>39</v>
      </c>
      <c r="C58" s="307" t="s">
        <v>152</v>
      </c>
      <c r="D58" s="307"/>
      <c r="E58" s="307"/>
      <c r="F58" s="307" t="s">
        <v>149</v>
      </c>
      <c r="G58" s="307"/>
      <c r="H58" s="307"/>
      <c r="I58" s="307"/>
      <c r="J58" s="307"/>
      <c r="K58" s="307" t="s">
        <v>153</v>
      </c>
      <c r="L58" s="307"/>
      <c r="M58" s="307"/>
      <c r="N58" s="307"/>
      <c r="O58" s="307"/>
      <c r="P58" s="307"/>
      <c r="Q58" s="307"/>
    </row>
    <row r="59" spans="2:19" s="47" customFormat="1" ht="11.25" customHeight="1" x14ac:dyDescent="0.2">
      <c r="B59" s="56">
        <v>1</v>
      </c>
      <c r="C59" s="274">
        <v>2</v>
      </c>
      <c r="D59" s="274"/>
      <c r="E59" s="274"/>
      <c r="F59" s="274">
        <v>3</v>
      </c>
      <c r="G59" s="274"/>
      <c r="H59" s="274"/>
      <c r="I59" s="274"/>
      <c r="J59" s="274"/>
      <c r="K59" s="274">
        <v>4</v>
      </c>
      <c r="L59" s="274"/>
      <c r="M59" s="274"/>
      <c r="N59" s="274"/>
      <c r="O59" s="274"/>
      <c r="P59" s="274"/>
      <c r="Q59" s="274"/>
      <c r="S59" s="48"/>
    </row>
    <row r="60" spans="2:19" s="18" customFormat="1" x14ac:dyDescent="0.25">
      <c r="B60" s="22"/>
      <c r="C60" s="279" t="s">
        <v>159</v>
      </c>
      <c r="D60" s="279"/>
      <c r="E60" s="279"/>
      <c r="F60" s="362"/>
      <c r="G60" s="362"/>
      <c r="H60" s="362"/>
      <c r="I60" s="362"/>
      <c r="J60" s="362"/>
      <c r="K60" s="363"/>
      <c r="L60" s="363"/>
      <c r="M60" s="363"/>
      <c r="N60" s="363"/>
      <c r="O60" s="363"/>
      <c r="P60" s="363"/>
      <c r="Q60" s="363"/>
      <c r="S60" s="26"/>
    </row>
    <row r="63" spans="2:19" x14ac:dyDescent="0.25">
      <c r="B63" s="21" t="s">
        <v>154</v>
      </c>
    </row>
    <row r="64" spans="2:19" ht="47.25" customHeight="1" x14ac:dyDescent="0.25">
      <c r="B64" s="11" t="s">
        <v>39</v>
      </c>
      <c r="C64" s="271" t="s">
        <v>155</v>
      </c>
      <c r="D64" s="271"/>
      <c r="E64" s="271"/>
      <c r="F64" s="365" t="s">
        <v>156</v>
      </c>
      <c r="G64" s="366"/>
      <c r="H64" s="366"/>
      <c r="I64" s="366"/>
      <c r="J64" s="366"/>
      <c r="K64" s="366"/>
      <c r="L64" s="366"/>
      <c r="M64" s="366"/>
      <c r="N64" s="366"/>
      <c r="O64" s="366"/>
      <c r="P64" s="366"/>
      <c r="Q64" s="367"/>
    </row>
    <row r="65" spans="2:19" s="64" customFormat="1" ht="12" x14ac:dyDescent="0.2">
      <c r="B65" s="63">
        <v>1</v>
      </c>
      <c r="C65" s="360">
        <v>2</v>
      </c>
      <c r="D65" s="360"/>
      <c r="E65" s="360"/>
      <c r="F65" s="368">
        <v>3</v>
      </c>
      <c r="G65" s="369"/>
      <c r="H65" s="369"/>
      <c r="I65" s="369"/>
      <c r="J65" s="369"/>
      <c r="K65" s="369"/>
      <c r="L65" s="369"/>
      <c r="M65" s="369"/>
      <c r="N65" s="369"/>
      <c r="O65" s="369"/>
      <c r="P65" s="369"/>
      <c r="Q65" s="370"/>
      <c r="S65" s="48"/>
    </row>
    <row r="66" spans="2:19" s="18" customFormat="1" ht="90" customHeight="1" x14ac:dyDescent="0.25">
      <c r="B66" s="12" t="s">
        <v>69</v>
      </c>
      <c r="C66" s="361" t="s">
        <v>402</v>
      </c>
      <c r="D66" s="361"/>
      <c r="E66" s="361"/>
      <c r="F66" s="384" t="s">
        <v>403</v>
      </c>
      <c r="G66" s="385"/>
      <c r="H66" s="385"/>
      <c r="I66" s="385"/>
      <c r="J66" s="385"/>
      <c r="K66" s="385"/>
      <c r="L66" s="385"/>
      <c r="M66" s="385"/>
      <c r="N66" s="385"/>
      <c r="O66" s="385"/>
      <c r="P66" s="385"/>
      <c r="Q66" s="386"/>
      <c r="S66" s="26"/>
    </row>
    <row r="67" spans="2:19" s="18" customFormat="1" x14ac:dyDescent="0.25">
      <c r="C67" s="65"/>
      <c r="D67" s="65"/>
      <c r="E67" s="65"/>
      <c r="F67" s="65"/>
      <c r="G67" s="65"/>
      <c r="H67" s="65"/>
      <c r="I67" s="59"/>
      <c r="J67" s="59"/>
      <c r="K67" s="59"/>
      <c r="L67" s="59"/>
      <c r="M67" s="59"/>
      <c r="N67" s="59"/>
      <c r="O67" s="59"/>
      <c r="P67" s="59"/>
      <c r="Q67" s="59"/>
      <c r="S67" s="26"/>
    </row>
    <row r="69" spans="2:19" x14ac:dyDescent="0.25">
      <c r="B69" s="21" t="s">
        <v>157</v>
      </c>
    </row>
    <row r="70" spans="2:19" x14ac:dyDescent="0.25">
      <c r="B70" s="14" t="s">
        <v>39</v>
      </c>
      <c r="C70" s="307" t="s">
        <v>158</v>
      </c>
      <c r="D70" s="307"/>
      <c r="E70" s="307"/>
      <c r="F70" s="307"/>
      <c r="G70" s="307"/>
      <c r="H70" s="307"/>
      <c r="I70" s="307"/>
      <c r="J70" s="307"/>
      <c r="K70" s="307"/>
      <c r="L70" s="307"/>
      <c r="M70" s="307"/>
      <c r="N70" s="307"/>
      <c r="O70" s="307"/>
      <c r="P70" s="307"/>
      <c r="Q70" s="307"/>
    </row>
    <row r="71" spans="2:19" s="47" customFormat="1" ht="12" x14ac:dyDescent="0.2">
      <c r="B71" s="63">
        <v>1</v>
      </c>
      <c r="C71" s="274">
        <v>2</v>
      </c>
      <c r="D71" s="274"/>
      <c r="E71" s="274"/>
      <c r="F71" s="274"/>
      <c r="G71" s="274"/>
      <c r="H71" s="274"/>
      <c r="I71" s="274"/>
      <c r="J71" s="274"/>
      <c r="K71" s="274"/>
      <c r="L71" s="274"/>
      <c r="M71" s="274"/>
      <c r="N71" s="274"/>
      <c r="O71" s="274"/>
      <c r="P71" s="274"/>
      <c r="Q71" s="274"/>
      <c r="S71" s="48"/>
    </row>
    <row r="72" spans="2:19" s="18" customFormat="1" x14ac:dyDescent="0.25">
      <c r="B72" s="22"/>
      <c r="C72" s="279" t="s">
        <v>159</v>
      </c>
      <c r="D72" s="279"/>
      <c r="E72" s="279"/>
      <c r="F72" s="279"/>
      <c r="G72" s="279"/>
      <c r="H72" s="279"/>
      <c r="I72" s="279"/>
      <c r="J72" s="279"/>
      <c r="K72" s="279"/>
      <c r="L72" s="279"/>
      <c r="M72" s="279"/>
      <c r="N72" s="279"/>
      <c r="O72" s="279"/>
      <c r="P72" s="279"/>
      <c r="Q72" s="279"/>
      <c r="S72" s="26"/>
    </row>
  </sheetData>
  <mergeCells count="123">
    <mergeCell ref="B2:Q2"/>
    <mergeCell ref="B3:Q3"/>
    <mergeCell ref="B5:Q5"/>
    <mergeCell ref="B6:Q6"/>
    <mergeCell ref="B9:B10"/>
    <mergeCell ref="C9:D10"/>
    <mergeCell ref="E9:J10"/>
    <mergeCell ref="K9:M10"/>
    <mergeCell ref="N9:Q9"/>
    <mergeCell ref="O10:Q10"/>
    <mergeCell ref="B16:M16"/>
    <mergeCell ref="N16:Q16"/>
    <mergeCell ref="B17:M17"/>
    <mergeCell ref="N17:Q17"/>
    <mergeCell ref="B18:M18"/>
    <mergeCell ref="N18:Q18"/>
    <mergeCell ref="C11:D11"/>
    <mergeCell ref="E11:J11"/>
    <mergeCell ref="K11:M11"/>
    <mergeCell ref="O11:Q11"/>
    <mergeCell ref="C12:D12"/>
    <mergeCell ref="E12:J12"/>
    <mergeCell ref="K12:M12"/>
    <mergeCell ref="O12:Q12"/>
    <mergeCell ref="B22:M22"/>
    <mergeCell ref="N22:Q22"/>
    <mergeCell ref="B23:M23"/>
    <mergeCell ref="N23:Q23"/>
    <mergeCell ref="B24:M24"/>
    <mergeCell ref="N24:Q24"/>
    <mergeCell ref="B19:M19"/>
    <mergeCell ref="N19:Q19"/>
    <mergeCell ref="B20:M20"/>
    <mergeCell ref="N20:Q20"/>
    <mergeCell ref="B21:M21"/>
    <mergeCell ref="N21:Q21"/>
    <mergeCell ref="B28:M28"/>
    <mergeCell ref="N28:Q28"/>
    <mergeCell ref="B29:M29"/>
    <mergeCell ref="N29:Q29"/>
    <mergeCell ref="B30:M30"/>
    <mergeCell ref="N30:Q30"/>
    <mergeCell ref="B25:M25"/>
    <mergeCell ref="N25:Q25"/>
    <mergeCell ref="B26:M26"/>
    <mergeCell ref="N26:Q26"/>
    <mergeCell ref="B27:M27"/>
    <mergeCell ref="N27:Q27"/>
    <mergeCell ref="B31:M31"/>
    <mergeCell ref="N31:Q31"/>
    <mergeCell ref="B32:M32"/>
    <mergeCell ref="N32:Q32"/>
    <mergeCell ref="B36:B38"/>
    <mergeCell ref="C36:C38"/>
    <mergeCell ref="D36:D38"/>
    <mergeCell ref="E36:E38"/>
    <mergeCell ref="F36:F38"/>
    <mergeCell ref="G36:G38"/>
    <mergeCell ref="H36:H38"/>
    <mergeCell ref="I36:M36"/>
    <mergeCell ref="N36:O36"/>
    <mergeCell ref="P36:P38"/>
    <mergeCell ref="Q36:Q38"/>
    <mergeCell ref="I37:I38"/>
    <mergeCell ref="J37:L37"/>
    <mergeCell ref="M37:M38"/>
    <mergeCell ref="N37:N38"/>
    <mergeCell ref="O37:O38"/>
    <mergeCell ref="P40:P42"/>
    <mergeCell ref="Q40:Q42"/>
    <mergeCell ref="B44:B46"/>
    <mergeCell ref="D44:D46"/>
    <mergeCell ref="E44:E46"/>
    <mergeCell ref="G44:G46"/>
    <mergeCell ref="I44:I46"/>
    <mergeCell ref="J44:J46"/>
    <mergeCell ref="K44:K46"/>
    <mergeCell ref="L44:L46"/>
    <mergeCell ref="H40:H42"/>
    <mergeCell ref="I40:I42"/>
    <mergeCell ref="J40:J42"/>
    <mergeCell ref="K40:K42"/>
    <mergeCell ref="L40:L42"/>
    <mergeCell ref="M40:M42"/>
    <mergeCell ref="B40:B42"/>
    <mergeCell ref="C40:C42"/>
    <mergeCell ref="D40:D42"/>
    <mergeCell ref="E40:E42"/>
    <mergeCell ref="F40:F42"/>
    <mergeCell ref="G40:G42"/>
    <mergeCell ref="C52:E52"/>
    <mergeCell ref="F52:J52"/>
    <mergeCell ref="K52:Q52"/>
    <mergeCell ref="C53:E53"/>
    <mergeCell ref="F53:J53"/>
    <mergeCell ref="K53:Q53"/>
    <mergeCell ref="M44:M46"/>
    <mergeCell ref="P44:P46"/>
    <mergeCell ref="Q44:Q46"/>
    <mergeCell ref="B47:H47"/>
    <mergeCell ref="N47:Q47"/>
    <mergeCell ref="C48:Q48"/>
    <mergeCell ref="C59:E59"/>
    <mergeCell ref="F59:J59"/>
    <mergeCell ref="K59:Q59"/>
    <mergeCell ref="C60:E60"/>
    <mergeCell ref="F60:J60"/>
    <mergeCell ref="K60:Q60"/>
    <mergeCell ref="C54:E54"/>
    <mergeCell ref="F54:J54"/>
    <mergeCell ref="K54:Q54"/>
    <mergeCell ref="C58:E58"/>
    <mergeCell ref="F58:J58"/>
    <mergeCell ref="K58:Q58"/>
    <mergeCell ref="C70:Q70"/>
    <mergeCell ref="C71:Q71"/>
    <mergeCell ref="C72:Q72"/>
    <mergeCell ref="C64:E64"/>
    <mergeCell ref="F64:Q64"/>
    <mergeCell ref="C65:E65"/>
    <mergeCell ref="F65:Q65"/>
    <mergeCell ref="C66:E66"/>
    <mergeCell ref="F66:Q66"/>
  </mergeCells>
  <pageMargins left="0.7" right="0.7" top="0.75" bottom="0.75" header="0.3" footer="0.3"/>
  <pageSetup paperSize="9" scale="57"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AC4BFE78538054EA722B05521283528" ma:contentTypeVersion="19" ma:contentTypeDescription="Create a new document." ma:contentTypeScope="" ma:versionID="e863f2f8ec3104603c20d3d64a05c73e">
  <xsd:schema xmlns:xsd="http://www.w3.org/2001/XMLSchema" xmlns:xs="http://www.w3.org/2001/XMLSchema" xmlns:p="http://schemas.microsoft.com/office/2006/metadata/properties" xmlns:ns2="8f3f2252-3603-49aa-ac8e-307372a50dca" xmlns:ns3="c4be9623-8533-4525-a9d4-060d4b2303db" targetNamespace="http://schemas.microsoft.com/office/2006/metadata/properties" ma:root="true" ma:fieldsID="ded4f5ce6e07b56689960ad1d53766a3" ns2:_="" ns3:_="">
    <xsd:import namespace="8f3f2252-3603-49aa-ac8e-307372a50dca"/>
    <xsd:import namespace="c4be9623-8533-4525-a9d4-060d4b2303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3f2252-3603-49aa-ac8e-307372a50d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4f37590-f24c-42b8-be85-cbce8e7b946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e9623-8533-4525-a9d4-060d4b2303d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7b192754-23d9-452b-9c52-121a2d866fdf}" ma:internalName="TaxCatchAll" ma:showField="CatchAllData" ma:web="c4be9623-8533-4525-a9d4-060d4b2303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8f3f2252-3603-49aa-ac8e-307372a50dca" xsi:nil="true"/>
    <lcf76f155ced4ddcb4097134ff3c332f xmlns="8f3f2252-3603-49aa-ac8e-307372a50dca">
      <Terms xmlns="http://schemas.microsoft.com/office/infopath/2007/PartnerControls"/>
    </lcf76f155ced4ddcb4097134ff3c332f>
    <TaxCatchAll xmlns="c4be9623-8533-4525-a9d4-060d4b2303db" xsi:nil="true"/>
    <SharedWithUsers xmlns="c4be9623-8533-4525-a9d4-060d4b2303db">
      <UserInfo>
        <DisplayName/>
        <AccountId xsi:nil="true"/>
        <AccountType/>
      </UserInfo>
    </SharedWithUsers>
  </documentManagement>
</p:properties>
</file>

<file path=customXml/itemProps1.xml><?xml version="1.0" encoding="utf-8"?>
<ds:datastoreItem xmlns:ds="http://schemas.openxmlformats.org/officeDocument/2006/customXml" ds:itemID="{D5193EF1-2D57-4D4A-B4FA-3F30FFAB0C70}">
  <ds:schemaRefs>
    <ds:schemaRef ds:uri="http://schemas.microsoft.com/sharepoint/v3/contenttype/forms"/>
  </ds:schemaRefs>
</ds:datastoreItem>
</file>

<file path=customXml/itemProps2.xml><?xml version="1.0" encoding="utf-8"?>
<ds:datastoreItem xmlns:ds="http://schemas.openxmlformats.org/officeDocument/2006/customXml" ds:itemID="{6CBD2C15-B5ED-4691-83E6-03B58709AE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3f2252-3603-49aa-ac8e-307372a50dca"/>
    <ds:schemaRef ds:uri="c4be9623-8533-4525-a9d4-060d4b2303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2B54875-075C-49AC-9F1C-EC6DF71A5A08}">
  <ds:schemaRefs>
    <ds:schemaRef ds:uri="http://purl.org/dc/terms/"/>
    <ds:schemaRef ds:uri="http://purl.org/dc/dcmitype/"/>
    <ds:schemaRef ds:uri="http://schemas.openxmlformats.org/package/2006/metadata/core-properties"/>
    <ds:schemaRef ds:uri="http://schemas.microsoft.com/office/infopath/2007/PartnerControls"/>
    <ds:schemaRef ds:uri="c4be9623-8533-4525-a9d4-060d4b2303db"/>
    <ds:schemaRef ds:uri="http://schemas.microsoft.com/office/2006/documentManagement/types"/>
    <ds:schemaRef ds:uri="http://purl.org/dc/elements/1.1/"/>
    <ds:schemaRef ds:uri="8f3f2252-3603-49aa-ac8e-307372a50dc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16</vt:i4>
      </vt:variant>
      <vt:variant>
        <vt:lpstr>Įvardytieji diapazonai</vt:lpstr>
      </vt:variant>
      <vt:variant>
        <vt:i4>17</vt:i4>
      </vt:variant>
    </vt:vector>
  </HeadingPairs>
  <TitlesOfParts>
    <vt:vector size="33" baseType="lpstr">
      <vt:lpstr>II skyrius</vt:lpstr>
      <vt:lpstr>III skyrius</vt:lpstr>
      <vt:lpstr>IV skyrius I sk</vt:lpstr>
      <vt:lpstr>IV skyrius II sk</vt:lpstr>
      <vt:lpstr>IV skyrius III sk</vt:lpstr>
      <vt:lpstr>IV skyrius IV sk</vt:lpstr>
      <vt:lpstr>IV skyrius V sk</vt:lpstr>
      <vt:lpstr>IV skyrius VI sk</vt:lpstr>
      <vt:lpstr>IV skyrius VII sk</vt:lpstr>
      <vt:lpstr>IV skyrius VIII sk</vt:lpstr>
      <vt:lpstr>IV skyrius IX sk</vt:lpstr>
      <vt:lpstr>IV skyrius X sk</vt:lpstr>
      <vt:lpstr>IV skyrius XI sk</vt:lpstr>
      <vt:lpstr>IV skyrius XII sk</vt:lpstr>
      <vt:lpstr>IV skyrius XIII sk</vt:lpstr>
      <vt:lpstr>IV skyrius XIV sk</vt:lpstr>
      <vt:lpstr>'II skyrius'!_ftnref2</vt:lpstr>
      <vt:lpstr>'IV skyrius I sk'!_ftnref3</vt:lpstr>
      <vt:lpstr>'IV skyrius I sk'!_ftnref4</vt:lpstr>
      <vt:lpstr>'IV skyrius I sk'!_ftnref5</vt:lpstr>
      <vt:lpstr>'II skyrius'!Print_Area</vt:lpstr>
      <vt:lpstr>'III skyrius'!Print_Area</vt:lpstr>
      <vt:lpstr>'IV skyrius I sk'!Print_Area</vt:lpstr>
      <vt:lpstr>'IV skyrius II sk'!Print_Area</vt:lpstr>
      <vt:lpstr>'IV skyrius IV sk'!Print_Area</vt:lpstr>
      <vt:lpstr>'IV skyrius IX sk'!Print_Area</vt:lpstr>
      <vt:lpstr>'IV skyrius V sk'!Print_Area</vt:lpstr>
      <vt:lpstr>'IV skyrius VI sk'!Print_Area</vt:lpstr>
      <vt:lpstr>'IV skyrius VIII sk'!Print_Area</vt:lpstr>
      <vt:lpstr>'IV skyrius X sk'!Print_Area</vt:lpstr>
      <vt:lpstr>'IV skyrius XI sk'!Print_Area</vt:lpstr>
      <vt:lpstr>'IV skyrius XII sk'!Print_Area</vt:lpstr>
      <vt:lpstr>'II skyrius'!Print_Titles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Dell</dc:creator>
  <cp:lastModifiedBy>Kristina Jakavonienė</cp:lastModifiedBy>
  <cp:lastPrinted>2026-07-17T07:05:43Z</cp:lastPrinted>
  <dcterms:created xsi:type="dcterms:W3CDTF">2022-11-10T11:26:31Z</dcterms:created>
  <dcterms:modified xsi:type="dcterms:W3CDTF">2026-07-17T07:05:51Z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0x0101008AC4BFE78538054EA722B05521283528</vt:lpwstr>
  </property>
  <property fmtid="{D5CDD505-2E9C-101B-9397-08002B2CF9AE}" pid="4" name="Order">
    <vt:r8>2336000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