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showInkAnnotation="0" defaultThemeVersion="166925"/>
  <mc:AlternateContent xmlns:mc="http://schemas.openxmlformats.org/markup-compatibility/2006">
    <mc:Choice Requires="x15">
      <x15ac:absPath xmlns:x15ac="http://schemas.microsoft.com/office/spreadsheetml/2010/11/ac" url="\\Serveris\BENDRAS\MRP_Planas\MRPP 2014-2020\Ketv_Atask\2019\"/>
    </mc:Choice>
  </mc:AlternateContent>
  <xr:revisionPtr revIDLastSave="0" documentId="13_ncr:1_{CD413318-AA24-4DD3-9626-3C3A18881FA2}" xr6:coauthVersionLast="43" xr6:coauthVersionMax="43" xr10:uidLastSave="{00000000-0000-0000-0000-000000000000}"/>
  <bookViews>
    <workbookView xWindow="-120" yWindow="-120" windowWidth="29040" windowHeight="15840" activeTab="6" xr2:uid="{00000000-000D-0000-FFFF-FFFF00000000}"/>
  </bookViews>
  <sheets>
    <sheet name="1 lentelė" sheetId="1" r:id="rId1"/>
    <sheet name="2 lentelė" sheetId="2" r:id="rId2"/>
    <sheet name="3 lentelė" sheetId="20" r:id="rId3"/>
    <sheet name="4 lentelė" sheetId="21" r:id="rId4"/>
    <sheet name="5 lentelė" sheetId="22" r:id="rId5"/>
    <sheet name="6 lentelė" sheetId="23" r:id="rId6"/>
    <sheet name="7 lentelė" sheetId="24" r:id="rId7"/>
    <sheet name="8 lentelė" sheetId="13" r:id="rId8"/>
    <sheet name="9 lentelė" sheetId="14" r:id="rId9"/>
    <sheet name="10 lentelė" sheetId="15" r:id="rId10"/>
    <sheet name="Lapas8" sheetId="8" state="hidden" r:id="rId11"/>
  </sheets>
  <externalReferences>
    <externalReference r:id="rId12"/>
  </externalReferences>
  <definedNames>
    <definedName name="_xlnm._FilterDatabase" localSheetId="4" hidden="1">'5 lentelė'!$B$5:$T$5</definedName>
    <definedName name="_xlnm._FilterDatabase" localSheetId="6" hidden="1">'7 lentelė'!$B$5:$X$5</definedName>
    <definedName name="_xlnm.Print_Area" localSheetId="0">'1 lentelė'!$A$1:$M$160</definedName>
    <definedName name="_xlnm.Print_Area" localSheetId="9">'10 lentelė'!$A$1:$N$24</definedName>
    <definedName name="_xlnm.Print_Area" localSheetId="6">'7 lentelė'!$A$1:$X$183</definedName>
    <definedName name="_xlnm.Print_Area" localSheetId="7">'8 lentelė'!$A$1:$K$35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75" i="24" l="1"/>
  <c r="L175" i="23"/>
  <c r="I9" i="15" l="1"/>
  <c r="E36" i="14"/>
  <c r="E57" i="14"/>
  <c r="E45" i="14"/>
  <c r="E34" i="14"/>
  <c r="L36" i="24"/>
  <c r="E41" i="14" s="1"/>
  <c r="V182" i="24"/>
  <c r="R182" i="24"/>
  <c r="P182" i="24"/>
  <c r="N182" i="24"/>
  <c r="L182" i="24"/>
  <c r="V182" i="23"/>
  <c r="T182" i="23"/>
  <c r="R182" i="23"/>
  <c r="P182" i="23"/>
  <c r="N182" i="23"/>
  <c r="L182" i="23"/>
  <c r="U182" i="24"/>
  <c r="U182" i="23"/>
  <c r="P181" i="22"/>
  <c r="P181" i="21"/>
  <c r="P181" i="20"/>
  <c r="P181" i="2"/>
  <c r="S182" i="24"/>
  <c r="Q182" i="24"/>
  <c r="S182" i="23"/>
  <c r="Q182" i="23"/>
  <c r="O181" i="22"/>
  <c r="N181" i="22"/>
  <c r="O181" i="21"/>
  <c r="N181" i="21"/>
  <c r="O181" i="20"/>
  <c r="N181" i="20"/>
  <c r="O181" i="2"/>
  <c r="N181" i="2"/>
  <c r="O182" i="24"/>
  <c r="O182" i="23"/>
  <c r="M181" i="22"/>
  <c r="M181" i="21"/>
  <c r="M181" i="20"/>
  <c r="M181" i="2"/>
  <c r="M182" i="24"/>
  <c r="M182" i="23"/>
  <c r="L181" i="22"/>
  <c r="L181" i="21"/>
  <c r="L181" i="20"/>
  <c r="L181" i="2"/>
  <c r="K182" i="24"/>
  <c r="K181" i="2"/>
  <c r="K181" i="21"/>
  <c r="K181" i="20"/>
  <c r="K181" i="22"/>
  <c r="F34" i="13"/>
  <c r="I13" i="13"/>
  <c r="J34" i="13"/>
  <c r="I34" i="13"/>
  <c r="H34" i="13"/>
  <c r="G34" i="13"/>
  <c r="I33" i="13"/>
  <c r="H33" i="13"/>
  <c r="H31" i="13"/>
  <c r="H30" i="13"/>
  <c r="I29" i="13"/>
  <c r="H29" i="13"/>
  <c r="G29" i="13"/>
  <c r="G27" i="13"/>
  <c r="H27" i="13"/>
  <c r="I26" i="13"/>
  <c r="H26" i="13"/>
  <c r="G26" i="13"/>
  <c r="F26" i="13"/>
  <c r="H25" i="13"/>
  <c r="H24" i="13"/>
  <c r="G24" i="13"/>
  <c r="F24" i="13"/>
  <c r="I23" i="13"/>
  <c r="H23" i="13"/>
  <c r="G23" i="13"/>
  <c r="H22" i="13"/>
  <c r="I21" i="13"/>
  <c r="H21" i="13"/>
  <c r="H20" i="13"/>
  <c r="G20" i="13"/>
  <c r="H19" i="13"/>
  <c r="F18" i="13"/>
  <c r="H17" i="13"/>
  <c r="G17" i="13"/>
  <c r="J15" i="13"/>
  <c r="J12" i="13"/>
  <c r="I12" i="13"/>
  <c r="H12" i="13"/>
  <c r="G12" i="13"/>
  <c r="H10" i="13"/>
  <c r="G10" i="13"/>
  <c r="F10" i="13"/>
  <c r="H9" i="13"/>
  <c r="K95" i="24"/>
  <c r="K95" i="23"/>
  <c r="K94" i="22"/>
  <c r="K94" i="21"/>
  <c r="K94" i="2"/>
  <c r="K112" i="24"/>
  <c r="K110" i="24"/>
  <c r="K108" i="24"/>
  <c r="K106" i="24"/>
  <c r="K104" i="24"/>
  <c r="K102" i="24"/>
  <c r="K100" i="24"/>
  <c r="K98" i="24"/>
  <c r="L172" i="23" l="1"/>
  <c r="L170" i="23"/>
  <c r="L169" i="23"/>
  <c r="L159" i="24"/>
  <c r="L158" i="24"/>
  <c r="L154" i="24"/>
  <c r="K159" i="23"/>
  <c r="K158" i="23"/>
  <c r="L157" i="23"/>
  <c r="K157" i="23"/>
  <c r="K156" i="23"/>
  <c r="L156" i="23"/>
  <c r="K155" i="23"/>
  <c r="K154" i="23"/>
  <c r="L154" i="23"/>
  <c r="K158" i="22"/>
  <c r="K157" i="22"/>
  <c r="K156" i="22"/>
  <c r="K155" i="22"/>
  <c r="K154" i="22"/>
  <c r="K153" i="22"/>
  <c r="K158" i="21"/>
  <c r="K157" i="21"/>
  <c r="K156" i="21"/>
  <c r="K155" i="21"/>
  <c r="K154" i="21"/>
  <c r="K153" i="21"/>
  <c r="K153" i="20"/>
  <c r="K153" i="2"/>
  <c r="K158" i="20"/>
  <c r="K157" i="20"/>
  <c r="K156" i="20"/>
  <c r="K155" i="20"/>
  <c r="K154" i="20"/>
  <c r="K158" i="2"/>
  <c r="K157" i="2"/>
  <c r="K156" i="2"/>
  <c r="K155" i="2"/>
  <c r="K154" i="2"/>
  <c r="L150" i="24"/>
  <c r="L150" i="23"/>
  <c r="L148" i="23"/>
  <c r="L147" i="24"/>
  <c r="L146" i="24"/>
  <c r="L145" i="23"/>
  <c r="L138" i="24"/>
  <c r="L138" i="23"/>
  <c r="L137" i="24"/>
  <c r="L135" i="24"/>
  <c r="L134" i="24"/>
  <c r="L134" i="23"/>
  <c r="L133" i="24"/>
  <c r="L133" i="23"/>
  <c r="K141" i="22" l="1"/>
  <c r="K140" i="22"/>
  <c r="K139" i="22"/>
  <c r="K138" i="22"/>
  <c r="K137" i="22"/>
  <c r="K136" i="22"/>
  <c r="K134" i="22"/>
  <c r="K133" i="22"/>
  <c r="K132" i="22"/>
  <c r="K141" i="21"/>
  <c r="K140" i="21"/>
  <c r="K139" i="21"/>
  <c r="K138" i="21"/>
  <c r="K137" i="21"/>
  <c r="K136" i="21"/>
  <c r="K134" i="21"/>
  <c r="K133" i="21"/>
  <c r="K132" i="21"/>
  <c r="K141" i="20"/>
  <c r="K140" i="20"/>
  <c r="K139" i="20"/>
  <c r="K138" i="20"/>
  <c r="K137" i="20"/>
  <c r="K136" i="20"/>
  <c r="K134" i="20"/>
  <c r="K133" i="20"/>
  <c r="K132" i="20"/>
  <c r="K141" i="2"/>
  <c r="K140" i="2"/>
  <c r="K139" i="2"/>
  <c r="K138" i="2"/>
  <c r="K137" i="2"/>
  <c r="K136" i="2"/>
  <c r="K134" i="2"/>
  <c r="K133" i="2"/>
  <c r="K132" i="2"/>
  <c r="L131" i="24"/>
  <c r="L129" i="24"/>
  <c r="K128" i="22"/>
  <c r="K128" i="21"/>
  <c r="K128" i="20"/>
  <c r="K128" i="2"/>
  <c r="L118" i="24"/>
  <c r="L116" i="24"/>
  <c r="L122" i="24"/>
  <c r="K118" i="24"/>
  <c r="L122" i="23"/>
  <c r="L118" i="23"/>
  <c r="K118" i="23"/>
  <c r="L120" i="23"/>
  <c r="K117" i="22"/>
  <c r="K117" i="21"/>
  <c r="K117" i="20"/>
  <c r="K117" i="2"/>
  <c r="L110" i="24" l="1"/>
  <c r="L110" i="23"/>
  <c r="L106" i="24"/>
  <c r="L104" i="23"/>
  <c r="L102" i="24"/>
  <c r="L102" i="23"/>
  <c r="L100" i="23"/>
  <c r="L100" i="24"/>
  <c r="L98" i="24"/>
  <c r="L98" i="23"/>
  <c r="K112" i="23"/>
  <c r="K110" i="23"/>
  <c r="K108" i="23"/>
  <c r="K106" i="23"/>
  <c r="K104" i="23"/>
  <c r="K102" i="23"/>
  <c r="K100" i="23"/>
  <c r="K98" i="23"/>
  <c r="K111" i="22"/>
  <c r="K107" i="22"/>
  <c r="K103" i="22"/>
  <c r="K101" i="22"/>
  <c r="K99" i="22"/>
  <c r="K97" i="22"/>
  <c r="K111" i="21"/>
  <c r="K107" i="21"/>
  <c r="K103" i="21"/>
  <c r="K101" i="21"/>
  <c r="K99" i="21"/>
  <c r="K97" i="21"/>
  <c r="K111" i="20"/>
  <c r="K107" i="20"/>
  <c r="K103" i="20"/>
  <c r="K101" i="20"/>
  <c r="K99" i="20"/>
  <c r="K97" i="20"/>
  <c r="K111" i="2" l="1"/>
  <c r="K107" i="2" l="1"/>
  <c r="K103" i="2"/>
  <c r="K101" i="2"/>
  <c r="K99" i="2"/>
  <c r="K97" i="2"/>
  <c r="K94" i="20"/>
  <c r="K92" i="22"/>
  <c r="K92" i="21"/>
  <c r="K92" i="20"/>
  <c r="K92" i="2"/>
  <c r="L87" i="24"/>
  <c r="L84" i="24"/>
  <c r="L88" i="23"/>
  <c r="L87" i="23"/>
  <c r="L86" i="23"/>
  <c r="L85" i="23"/>
  <c r="L84" i="23"/>
  <c r="L82" i="24"/>
  <c r="L81" i="24"/>
  <c r="L80" i="24"/>
  <c r="K79" i="22"/>
  <c r="K79" i="21"/>
  <c r="K79" i="20"/>
  <c r="K79" i="2"/>
  <c r="L69" i="24"/>
  <c r="L60" i="24"/>
  <c r="L70" i="24"/>
  <c r="L62" i="23"/>
  <c r="L75" i="23"/>
  <c r="L71" i="23"/>
  <c r="L55" i="23"/>
  <c r="L56" i="23"/>
  <c r="L70" i="23"/>
  <c r="L73" i="23"/>
  <c r="L72" i="23"/>
  <c r="L66" i="23"/>
  <c r="L69" i="23"/>
  <c r="L57" i="23"/>
  <c r="L65" i="23"/>
  <c r="L58" i="23"/>
  <c r="L76" i="23"/>
  <c r="L54" i="23"/>
  <c r="L68" i="23"/>
  <c r="L59" i="23"/>
  <c r="L61" i="23"/>
  <c r="L52" i="23"/>
  <c r="L77" i="23"/>
  <c r="L64" i="23"/>
  <c r="L74" i="23"/>
  <c r="L53" i="23"/>
  <c r="L63" i="23"/>
  <c r="L60" i="23"/>
  <c r="L50" i="24"/>
  <c r="L49" i="24"/>
  <c r="L48" i="24"/>
  <c r="L47" i="24"/>
  <c r="L46" i="24"/>
  <c r="K49" i="22"/>
  <c r="K48" i="22"/>
  <c r="K47" i="22"/>
  <c r="K46" i="22"/>
  <c r="K45" i="22"/>
  <c r="K49" i="21"/>
  <c r="K48" i="21"/>
  <c r="K47" i="21"/>
  <c r="K46" i="21"/>
  <c r="K45" i="21"/>
  <c r="K49" i="20" l="1"/>
  <c r="K48" i="20"/>
  <c r="K47" i="20"/>
  <c r="K46" i="20"/>
  <c r="K45" i="20"/>
  <c r="K49" i="2"/>
  <c r="K48" i="2"/>
  <c r="K47" i="2"/>
  <c r="K46" i="2"/>
  <c r="K45" i="2"/>
  <c r="L42" i="23" l="1"/>
  <c r="K41" i="22"/>
  <c r="K41" i="21"/>
  <c r="K41" i="20"/>
  <c r="K41" i="2"/>
  <c r="L35" i="24"/>
  <c r="K35" i="23"/>
  <c r="K35" i="22"/>
  <c r="K35" i="21"/>
  <c r="K35" i="20"/>
  <c r="K35" i="2"/>
  <c r="L33" i="24"/>
  <c r="K32" i="22"/>
  <c r="K32" i="21"/>
  <c r="K32" i="20"/>
  <c r="K32" i="2"/>
  <c r="L29" i="24"/>
  <c r="L28" i="24"/>
  <c r="L27" i="24"/>
  <c r="L26" i="24"/>
  <c r="L24" i="24"/>
  <c r="K29" i="23"/>
  <c r="K27" i="23"/>
  <c r="K24" i="23"/>
  <c r="K182" i="23" s="1"/>
  <c r="K28" i="22"/>
  <c r="K26" i="22"/>
  <c r="K23" i="22"/>
  <c r="K28" i="21"/>
  <c r="K26" i="21"/>
  <c r="K23" i="21"/>
  <c r="K28" i="20"/>
  <c r="K26" i="20"/>
  <c r="K23" i="20"/>
  <c r="K28" i="2"/>
  <c r="K26" i="2"/>
  <c r="K23" i="2"/>
  <c r="L22" i="24"/>
  <c r="L21" i="24"/>
  <c r="L20" i="24"/>
  <c r="L17" i="24"/>
  <c r="L15" i="24"/>
  <c r="C17" i="24"/>
  <c r="C17" i="23"/>
  <c r="C16" i="22"/>
  <c r="C16" i="21"/>
  <c r="C16" i="20"/>
  <c r="C16" i="2"/>
  <c r="K14" i="2"/>
  <c r="K12" i="2"/>
</calcChain>
</file>

<file path=xl/sharedStrings.xml><?xml version="1.0" encoding="utf-8"?>
<sst xmlns="http://schemas.openxmlformats.org/spreadsheetml/2006/main" count="8474" uniqueCount="862">
  <si>
    <t>metodikos</t>
  </si>
  <si>
    <t>Kodas</t>
  </si>
  <si>
    <t>Metai:</t>
  </si>
  <si>
    <t>Vertinimo kriterijaus pavadinimas</t>
  </si>
  <si>
    <t>Nr.</t>
  </si>
  <si>
    <t>Pavadinimas</t>
  </si>
  <si>
    <t>1.1.1</t>
  </si>
  <si>
    <t>Vertinimo kriterijaus pavadinimas ir matavimo vienetai</t>
  </si>
  <si>
    <t xml:space="preserve">PLANO ĮGYVENDINIMO STEBĖSENOS DUOMENŲ SUVESTINĖ </t>
  </si>
  <si>
    <t>1 lentelė. Efekto ir rezultato vertinimo kriterijų pasiekimas.</t>
  </si>
  <si>
    <t>Nuokrypio intervalai</t>
  </si>
  <si>
    <t>Faktinė reikšmė:</t>
  </si>
  <si>
    <t>6 priedas</t>
  </si>
  <si>
    <t>2 lentelė. Pagrindinių projektų įgyvendinimo etapų terminai – projektų įtraukimas į regiono arba valstybės projektų sąrašus*.</t>
  </si>
  <si>
    <t>Požymiai</t>
  </si>
  <si>
    <t>Lėšų poreikis ir finansavimo šaltiniai (Eur)</t>
  </si>
  <si>
    <t>Projektų įtraukimas į regiono arba valstybės projektų sąrašus</t>
  </si>
  <si>
    <t>Projektas</t>
  </si>
  <si>
    <t>Ministerija</t>
  </si>
  <si>
    <t>Įgyvendinimo teritorija</t>
  </si>
  <si>
    <t>Veiksmų programos įgyvendinimo plano arba Kaimo plėtros programos priemonė (Nr.)</t>
  </si>
  <si>
    <t>R/V/KT**</t>
  </si>
  <si>
    <t>ITI, RSP***</t>
  </si>
  <si>
    <t>Iš viso:</t>
  </si>
  <si>
    <t>Savivaldybės biudžetas</t>
  </si>
  <si>
    <t>Valstybės biudžetas</t>
  </si>
  <si>
    <t>Privačios lėšos</t>
  </si>
  <si>
    <t>Kitos viešosios lėšos</t>
  </si>
  <si>
    <t>ES lėšos</t>
  </si>
  <si>
    <t>Planuota (metai, mėnuo)</t>
  </si>
  <si>
    <t>Faktiškai įvykdyta (metai, mėnuo)</t>
  </si>
  <si>
    <t>Vėlavimas (mėnesiais)</t>
  </si>
  <si>
    <t>-</t>
  </si>
  <si>
    <t>1.1.1.1</t>
  </si>
  <si>
    <t>1.1.1.1.1</t>
  </si>
  <si>
    <t>1.1.1.1.2</t>
  </si>
  <si>
    <t>1.1.1.2</t>
  </si>
  <si>
    <t>1.1.1.2.1</t>
  </si>
  <si>
    <t>1.1.1.2.2</t>
  </si>
  <si>
    <t>* Pildoma projektams, kuriuos buvo numatyta įtraukti į regiono arba valstybės projektų sąrašus iki einamojo ketvirčio pabaigos.</t>
  </si>
  <si>
    <t>*** ITI – projektas, įgyvendinamas pagal integruotą teritorijos (-ų) vystymo programą, RSP – regioninės svarbos projektas.</t>
  </si>
  <si>
    <t>3 lentelė. Pagrindinių projektų įgyvendinimo etapų terminai – projektų paraiškų pateikimas įgyvendinančiajai institucijai*.</t>
  </si>
  <si>
    <t>Projektų paraiškų pateikimas įgyvendinančiajai institucijai</t>
  </si>
  <si>
    <t>R/V/KT</t>
  </si>
  <si>
    <t>ITI, RSP</t>
  </si>
  <si>
    <t>4 lentelė. Pagrindinių projektų įgyvendinimo etapų terminai – projektų finansavimo sutarčių sudarymas*.</t>
  </si>
  <si>
    <t>Projektų finansavimo sutarčių sudarymas</t>
  </si>
  <si>
    <t>5 lentelė. Pagrindinių projektų įgyvendinimo etapų terminai – projektų užbaigimas*.</t>
  </si>
  <si>
    <t>6 lentelė. Planui įgyvendinti skirti asignavimai*.</t>
  </si>
  <si>
    <t>Planuota</t>
  </si>
  <si>
    <t>Skirta**</t>
  </si>
  <si>
    <t>7 lentelė. Planui įgyvendinti panaudoti asignavimai*.</t>
  </si>
  <si>
    <t>Panaudota</t>
  </si>
  <si>
    <t>8 lentelė. Lėšų paskirstymas pagal Veiksmų programos įgyvendinimo plano priemones ir Kaimo plėtros programos priemones (tūkst. Eur) (sudarytos projektų finansavimo sutartys, kaupiamuoju būdu).</t>
  </si>
  <si>
    <t>Veiksmų programos įgyvendinimo plano ir Kaimo plėtros programos priemonė (Nr.)</t>
  </si>
  <si>
    <t>Veiksmų programos įgyvendinimo plano ir Kaimo plėtros programos priemonės pavadinimas</t>
  </si>
  <si>
    <t>9 lentelė. Baigti projektai pagal pagrindinę veiklų grupę (kaupiamuoju būdu, nuo plano įgyvendinimo pradžios).</t>
  </si>
  <si>
    <t>Projektų, kuriems veiklų grupė priskirta kaip pagrindinė, skaičius</t>
  </si>
  <si>
    <t>Projektų, kuriems veiklų grupė priskirta kaip pagrindinė, panaudotas finansavimas (iš viso)</t>
  </si>
  <si>
    <t>Atsinaujinančių energijos šaltinių diegimas</t>
  </si>
  <si>
    <t>Viešųjų pastatų energinio efektyvumo didinimas</t>
  </si>
  <si>
    <t>Viešosios infrastruktūros (išskyrus pastatus) energinio efektyvumo didinimas</t>
  </si>
  <si>
    <t>Gyvenamųjų namų energinio efektyvumo didinimas</t>
  </si>
  <si>
    <t>Atliekų tvarkymas (mažinimo, rūšiavimo ir perdirbimo skatinimo priemonės)</t>
  </si>
  <si>
    <t>Vandentvarka (esamų geriamo vandens ir nuotekų tinklų modernizavimas)</t>
  </si>
  <si>
    <t>Vandentvarka (naujų tinklų įrengimas)</t>
  </si>
  <si>
    <t>Lietaus nuotekų sistemų modernizavimas ir plėtra</t>
  </si>
  <si>
    <t>Viešojo transporto infrastruktūra</t>
  </si>
  <si>
    <t>Viešojo transporto priemonių įsigijimas</t>
  </si>
  <si>
    <t>Vietinės reikšmės keliai ir gatvės (statyba)</t>
  </si>
  <si>
    <t>Vietinės reikšmės keliai ir gatvės (rekonstrukcija)</t>
  </si>
  <si>
    <t>Valstybinės reikšmės keliai ir gatvės (statyba)</t>
  </si>
  <si>
    <t>Valstybinės reikšmės keliai ir gatvės (rekonstrukcija)</t>
  </si>
  <si>
    <t>Daugiarūšio transporto plėtra</t>
  </si>
  <si>
    <t>Oro uostų ir aerodromų infrastruktūra</t>
  </si>
  <si>
    <t>Regioninė ir vietinė vandens transporto infrastruktūra</t>
  </si>
  <si>
    <t>Intelektinės transporto sistemos</t>
  </si>
  <si>
    <t>Aukštojo mokslo įstaigų modernizavimas</t>
  </si>
  <si>
    <t>Profesinio ar suaugusiųjų mokymo įstaigų modernizavimas</t>
  </si>
  <si>
    <t>Bendrojo lavinimo mokyklų modernizavimas</t>
  </si>
  <si>
    <t>Ikimokyklinio ar priešmokyklinio ugdymo įstaigų modernizavimas</t>
  </si>
  <si>
    <t>Neformaliojo švietimo įstaigų modernizavimas</t>
  </si>
  <si>
    <t>Socialinio būsto infrastruktūra (nauja statyba arba pritaikymas)</t>
  </si>
  <si>
    <t>Socialinio būsto įsigijimas</t>
  </si>
  <si>
    <t>Socialinių paslaugų infrastruktūra</t>
  </si>
  <si>
    <t>Kitos viešosios infrastruktūros modernizavimas (viešosios erdvės): rekreacinės teritorijos ir gamtinis karkasas</t>
  </si>
  <si>
    <t>Kitos viešosios infrastruktūros modernizavimas (viešosios erdvės): visuomeninės, komercinės ir bendro naudojimo paskirties teritorijos</t>
  </si>
  <si>
    <t>Kitos viešosios infrastruktūros modernizavimas (viešosios erdvės): gyvenamosios paskirties teritorijos</t>
  </si>
  <si>
    <t>Kitos viešosios infrastruktūros modernizavimas (viešosios erdvės): pramoninių, buvusių karinių, inžinerinių ir pan. objektų teritorijų pritaikymas ar konversija</t>
  </si>
  <si>
    <t>Kitos viešosios infrastruktūros modernizavimas (pastatai ir statiniai): sveikatinimo ir sporto objektai</t>
  </si>
  <si>
    <t>Kitos viešosios infrastruktūros modernizavimas (pastatai ir statiniai): kultūros objektai</t>
  </si>
  <si>
    <t>Kitos viešosios infrastruktūros modernizavimas (pastatai ir statiniai): bendruomenės, nevyriausybinių organizacijų veiklai pritaikomi pastatai</t>
  </si>
  <si>
    <t>Viešoji tyrimų ir inovacijų infrastruktūra</t>
  </si>
  <si>
    <t>Viešoji verslui skirta infrastruktūra (pramoniniai parkai, pramonės zonos ir pan.)</t>
  </si>
  <si>
    <t>Oro kokybės gerinimas (gatvių valymo technikos įsigijimas, technologijų diegimas)</t>
  </si>
  <si>
    <t>Kraštovaizdžio tvarkymas (kraštovaizdžio etalonai, pažeistos teritorijos ir pan.)</t>
  </si>
  <si>
    <t>Užterštų teritorijų išvalymas</t>
  </si>
  <si>
    <t>Pėsčiųjų ir dviračių takai (ne miesto vietovėse)</t>
  </si>
  <si>
    <t>Viešoji turizmo infrastruktūra</t>
  </si>
  <si>
    <t>Viešosios turizmo paslaugos</t>
  </si>
  <si>
    <t>Kultūros paveldo objektų sutvarkymas ir pritaikymas</t>
  </si>
  <si>
    <t>Gamtos paveldo objektų sutvarkymas ir pritaikymas</t>
  </si>
  <si>
    <t>Kompleksinių paveldo objektų sutvarkymas ir pritaikymas</t>
  </si>
  <si>
    <t>Sveikatos paslaugų plėtra (ne infrastruktūra)</t>
  </si>
  <si>
    <t>Socialinių paslaugų plėtra (ne infrastruktūra)</t>
  </si>
  <si>
    <t>Viešojo valdymo tobulinimas</t>
  </si>
  <si>
    <t>Kita (nepriskirta kitoms grupėms) viešoji infrastruktūra ar paslaugos</t>
  </si>
  <si>
    <t>Privačių juridinių asmenų ir juridinio asmens statuso neturinčių organizacijų gamybos srities projektai</t>
  </si>
  <si>
    <t>Privačių juridinių asmenų ir juridinio asmens statuso neturinčių organizacijų paslaugų srities projektai</t>
  </si>
  <si>
    <t xml:space="preserve">  10 lentelė. Pasiektos produkto ir rezultato vertinimo kriterijų reikšmės kaupiamuoju būdu (nuo plano įgyvendinimo pradžios).</t>
  </si>
  <si>
    <t>Natura 2000 teritorijų tvarkymas ir pritaikymas</t>
  </si>
  <si>
    <t>Projektų etapai</t>
  </si>
  <si>
    <t>Unikalus numeris</t>
  </si>
  <si>
    <t>Unikalus numeris****</t>
  </si>
  <si>
    <r>
      <t>a</t>
    </r>
    <r>
      <rPr>
        <sz val="10"/>
        <color theme="1"/>
        <rFont val="Times New Roman"/>
        <family val="1"/>
        <charset val="186"/>
      </rPr>
      <t xml:space="preserve"> [a; +∞) arba (-∞; a] – labai gerai</t>
    </r>
  </si>
  <si>
    <r>
      <t>b</t>
    </r>
    <r>
      <rPr>
        <sz val="10"/>
        <color theme="1"/>
        <rFont val="Times New Roman"/>
        <family val="1"/>
        <charset val="186"/>
      </rPr>
      <t xml:space="preserve"> (a; b) – gerai</t>
    </r>
  </si>
  <si>
    <r>
      <t>c</t>
    </r>
    <r>
      <rPr>
        <sz val="10"/>
        <color theme="1"/>
        <rFont val="Times New Roman"/>
        <family val="1"/>
        <charset val="186"/>
      </rPr>
      <t xml:space="preserve"> [b; c) – patenkinamai; (-∞; c] arba [c; +∞) – blogai</t>
    </r>
  </si>
  <si>
    <t>Regionų plėtros planų rengimo</t>
  </si>
  <si>
    <t xml:space="preserve">**** Unikalus numeris sudaromas iš kodų, nurodytų šio priedo 2–4 punktuose,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</si>
  <si>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Pareiškėjas / projekto vykdytojas</t>
  </si>
  <si>
    <t>Kita tarptautinė finansinė parama</t>
  </si>
  <si>
    <t>**R – regiono projektas, V – valstybės projektas, KT – projektas, atrinktas kitu atrankos būdu.</t>
  </si>
  <si>
    <t>1.1-ef-1</t>
  </si>
  <si>
    <t>1.1.1-r-1</t>
  </si>
  <si>
    <t>1.1.1-r-2</t>
  </si>
  <si>
    <t>1.2.1-r-1</t>
  </si>
  <si>
    <t>1.2.1-r-2</t>
  </si>
  <si>
    <t>b=0</t>
  </si>
  <si>
    <t>c=0</t>
  </si>
  <si>
    <t>a=1</t>
  </si>
  <si>
    <t>b=5</t>
  </si>
  <si>
    <t>2.1-ef-2</t>
  </si>
  <si>
    <t>2.1.1-r-1</t>
  </si>
  <si>
    <t>2.1.2-r-1</t>
  </si>
  <si>
    <t>2.2.1-r-1</t>
  </si>
  <si>
    <t>3.1-ef-1</t>
  </si>
  <si>
    <t>3.1.1-r-1</t>
  </si>
  <si>
    <t>a=2</t>
  </si>
  <si>
    <t>b=1</t>
  </si>
  <si>
    <t xml:space="preserve"> c=0</t>
  </si>
  <si>
    <t>b=2</t>
  </si>
  <si>
    <t xml:space="preserve">b=2 </t>
  </si>
  <si>
    <t xml:space="preserve">a=1 </t>
  </si>
  <si>
    <t xml:space="preserve">b=0 </t>
  </si>
  <si>
    <t xml:space="preserve">a=2 </t>
  </si>
  <si>
    <t xml:space="preserve">b=1 </t>
  </si>
  <si>
    <t>b=3</t>
  </si>
  <si>
    <t xml:space="preserve">a=10 </t>
  </si>
  <si>
    <t>08.2.1-CPVA-R-908</t>
  </si>
  <si>
    <t>R</t>
  </si>
  <si>
    <t>Priemonė: Miestų kompleksinė plėtra</t>
  </si>
  <si>
    <t xml:space="preserve">07.1.1-CPVA-R-905 </t>
  </si>
  <si>
    <t>ITI</t>
  </si>
  <si>
    <t>1.1.1.3</t>
  </si>
  <si>
    <t>Priemonė: Pereinamojo laikotarpio tikslinių teritorijų vystymas. I</t>
  </si>
  <si>
    <t>1.1.1.3.1</t>
  </si>
  <si>
    <t xml:space="preserve">07.1.1-CPVA-V-902 </t>
  </si>
  <si>
    <t>V</t>
  </si>
  <si>
    <t>Priemonė: Pagrindinės paslaugos ir kaimų atnaujinimas kaimo vietovėse</t>
  </si>
  <si>
    <t>1.2.1.1</t>
  </si>
  <si>
    <t>1.2.1.1.1</t>
  </si>
  <si>
    <t>06.2.1-TID-R-511</t>
  </si>
  <si>
    <t>1.2.1.2</t>
  </si>
  <si>
    <t>1.2.1.2.1</t>
  </si>
  <si>
    <t>1.2.1.2.2</t>
  </si>
  <si>
    <t>Priemonė: Pėsčiųjų ir dviračių takų rekonstrukcija ir plėtra</t>
  </si>
  <si>
    <t xml:space="preserve">04.5.1-TID-R-516 </t>
  </si>
  <si>
    <t>Priemonė: Vietinio susisiekimo viešojo transporto priemonių parko atnaujinimas</t>
  </si>
  <si>
    <t>04.5.1-TID-R-518</t>
  </si>
  <si>
    <t>Priemonė: Modernizuoti savivaldybių kultūros infrastruktūrą</t>
  </si>
  <si>
    <t>07.1.1-CPVA-R-305</t>
  </si>
  <si>
    <t>Priemonė: Aktualizuoti savivaldybių kultūros paveldo objektus</t>
  </si>
  <si>
    <t>05.4.1-CPVA-R-302</t>
  </si>
  <si>
    <t>Priemonė: Savivaldybes jungiančių turizmo trasų ir turizmo maršrutų informacinės infrastruktūros plėtra</t>
  </si>
  <si>
    <t>05.4.1-LVPA-R-821</t>
  </si>
  <si>
    <t>2.1.1.1</t>
  </si>
  <si>
    <t>2.1.1.1.1</t>
  </si>
  <si>
    <t>09.1.3-CPVA-R-724</t>
  </si>
  <si>
    <t>2.1.1.2</t>
  </si>
  <si>
    <t>2.1.1.2.1</t>
  </si>
  <si>
    <t>09.1.3-CPVA-R-725</t>
  </si>
  <si>
    <t>2.1.1.2.2</t>
  </si>
  <si>
    <t>2.1.1.2.3</t>
  </si>
  <si>
    <t>2.1.1.2.4</t>
  </si>
  <si>
    <t>2.1.1.3</t>
  </si>
  <si>
    <t>Priemonė: Ikimokyklinio ir priešmokyklinio ugdymo prieinamumo didinimas</t>
  </si>
  <si>
    <t>2.1.1.3.1</t>
  </si>
  <si>
    <t>09.1.3-CPVA-R-705</t>
  </si>
  <si>
    <t>2.1.1.3.2</t>
  </si>
  <si>
    <t>2.1.1.3.3</t>
  </si>
  <si>
    <t>2.1.2.1</t>
  </si>
  <si>
    <t>2.1.2.1.1</t>
  </si>
  <si>
    <t>08.4.2-ESFA-R-630</t>
  </si>
  <si>
    <t>Priemonė: Priemonių, gerinančių ambulatorinių sveikatos priežiūros paslaugų prieinamumą tuberkulioze sergantiems asmenims, įgyvendinimas</t>
  </si>
  <si>
    <t>2.1.3.1</t>
  </si>
  <si>
    <t>2.1.3.1.1</t>
  </si>
  <si>
    <t>08.1.2-CPVA-R-407</t>
  </si>
  <si>
    <t>2.1.3.2</t>
  </si>
  <si>
    <t>2.1.3.2.1</t>
  </si>
  <si>
    <t>08.1.2-CPVA-R-408</t>
  </si>
  <si>
    <t>2.2.1.1</t>
  </si>
  <si>
    <t>Priemonė: Paslaugų ir asmenų aptarnavimo kokybės gerinimas savivaldybėse</t>
  </si>
  <si>
    <t>2.2.1.1.1</t>
  </si>
  <si>
    <t>10.1.3-ESFA-R-920</t>
  </si>
  <si>
    <t>2.2.1.1.2</t>
  </si>
  <si>
    <t>3.1.1.1</t>
  </si>
  <si>
    <t>Priemonė: Geriamojo vandens tiekimo ir nuotekų tvarkymo sistemų renovavimas ir plėtra, įmonių valdymo tobulinimas</t>
  </si>
  <si>
    <t>3.1.1.1.1</t>
  </si>
  <si>
    <t>05.3.2-APVA-R-014</t>
  </si>
  <si>
    <t>Priemonė: Paviršinių nuotekų sistemų tvarkymas</t>
  </si>
  <si>
    <t>05.1.1-APVA-R-007</t>
  </si>
  <si>
    <t>05.2.1-APVA-R-008</t>
  </si>
  <si>
    <t>Priemonė: Kraštovaizdžio apsauga</t>
  </si>
  <si>
    <t xml:space="preserve">05.5.1-APVA-R-019 </t>
  </si>
  <si>
    <t>1.2.1</t>
  </si>
  <si>
    <t>2.1.1</t>
  </si>
  <si>
    <t>2.1.2</t>
  </si>
  <si>
    <t>2.1.3</t>
  </si>
  <si>
    <t>2.2.1</t>
  </si>
  <si>
    <t>3.1.1</t>
  </si>
  <si>
    <t>Metai</t>
  </si>
  <si>
    <t>Kaimo gyvenamųjų vietovių atnaujinimas</t>
  </si>
  <si>
    <t>Miestų kompleksinė plėtra</t>
  </si>
  <si>
    <t>Pereinamojo laikotarpio teritorijų vystymas. I</t>
  </si>
  <si>
    <t>Geriamojo vandens tiekimo ir nuotekų tvarkymo sistemų renovavimas ir plėtra, įmonių valdymo tobulinimas</t>
  </si>
  <si>
    <t>Paviršinių nuotekų sistemų tvarkymas</t>
  </si>
  <si>
    <t>Modernizuoti savivaldybių kultūros infrastruktūrą</t>
  </si>
  <si>
    <t>Aktualizuoti savivaldybių kultūros paveldo objektus</t>
  </si>
  <si>
    <t>Vietinio susisiekimo viešojo transporto priemonių parko atnaujinimas</t>
  </si>
  <si>
    <t>Pėsčiųjų ir dviračių takų rekonstrukcija ir plėtra</t>
  </si>
  <si>
    <t>Vietinių kelių vystymas</t>
  </si>
  <si>
    <t>Mokyklų tinklo efektyvumo didinimas</t>
  </si>
  <si>
    <t>Neformaliojo švietimo infrastruktūros tobulinimas</t>
  </si>
  <si>
    <t>Ikimokyklinio ir priešmokyklinio ugdymo prieinamumo didinimas</t>
  </si>
  <si>
    <t>Sveikos gyvensenos skatinimas regioniniu lygiu</t>
  </si>
  <si>
    <t>Socialinio būsto fondo plėtra</t>
  </si>
  <si>
    <t>Pagrindinės paslaugos ir kaimų atnaujinimas kaimo vietovėse</t>
  </si>
  <si>
    <t xml:space="preserve">Savivaldybes jungiančių turizmo trasų ir turizmo maršrutų informacinės infrastruktūros plėtra </t>
  </si>
  <si>
    <t>Socialinių paslaugų infrastruktūros plėtra</t>
  </si>
  <si>
    <t>Paslaugų ir asmenų aptarnavimo kokybės gerinias savivadybėse</t>
  </si>
  <si>
    <t>Komunalinių atliekų tvarkymo  infrastuktūros plėtra</t>
  </si>
  <si>
    <t xml:space="preserve">Kraštovaizdžio apsauga </t>
  </si>
  <si>
    <t>Tikslas: Skatinti mokytis visą gyvenimą</t>
  </si>
  <si>
    <t>Uždavinys: Gerinti švietimo kokybę, prieinamumą ir didinti paslaugų įvairovę</t>
  </si>
  <si>
    <t>Kazlų Rūdos savivaldybės administracija</t>
  </si>
  <si>
    <t>Švietimo ir mokslo ministerija</t>
  </si>
  <si>
    <t>Kazlų Rūdos savivaldybė</t>
  </si>
  <si>
    <t xml:space="preserve">09.1.3-CPVA-R-705 </t>
  </si>
  <si>
    <t>Pilviškių „Santakos“ gimnazijos ikimokyklinio ugdymo pastato  modernizavimas</t>
  </si>
  <si>
    <t>Vilkaviškio rajono savivaldybės administracija</t>
  </si>
  <si>
    <t>Vilkaviškio rajono savivaldybė</t>
  </si>
  <si>
    <t>Marijampolės vaikų lopšelio-darželio „Rasa“ modernizavimas</t>
  </si>
  <si>
    <t>Marijampolės savivaldybės administracija</t>
  </si>
  <si>
    <t>Marijampolės savivaldybė</t>
  </si>
  <si>
    <t>Šakių rajono savivaldybės administracija</t>
  </si>
  <si>
    <t>Šakių  rajono savivaldybė</t>
  </si>
  <si>
    <t>Priemonė: Mokyklų tinklo efektyvumo didinimas</t>
  </si>
  <si>
    <t>Ugdymo kokybės gerinimas Kalvarijos gimnazijoje</t>
  </si>
  <si>
    <t>Kalvarijos savivaldybės administracija</t>
  </si>
  <si>
    <t>Ugdymo veiklos kokybės gerinimas Plutiškių gimnazijoje</t>
  </si>
  <si>
    <t>Mokyklų tinklo efektyvumo didinimas Vilkaviškio rajone</t>
  </si>
  <si>
    <t>Ugdymo kokybės gerinimas Marijampolės Rygiškių Jono gimnazijoje</t>
  </si>
  <si>
    <t>Šakių rajono savivaldybės mokyklų tinklo efektyvumo didinimas</t>
  </si>
  <si>
    <t xml:space="preserve">09.1.3-CPVA-R-724 </t>
  </si>
  <si>
    <t>Priemonė: Neformalaus švietimo infrastruktūros tobulinimas</t>
  </si>
  <si>
    <t>Neformaliojo švietimo infrastruktūros tobulinimas Marijampolėje</t>
  </si>
  <si>
    <t xml:space="preserve">09.1.3-CPVA-R-725 </t>
  </si>
  <si>
    <t>Neformaliojo švietimo veiklų kokybės gerinimas Kalvarijos meno mokykloje</t>
  </si>
  <si>
    <t>Kalvarijos meno mokykla</t>
  </si>
  <si>
    <t>Kalvarijos savivaldybė</t>
  </si>
  <si>
    <t>Neformaliojo švietimo infrastruktūros tobulinimas Kazlų Rūdoje</t>
  </si>
  <si>
    <t>Neformaliojo švietimo infrastruktūros tobulinimas Vilkaviškio rajono savivaldybėje</t>
  </si>
  <si>
    <t>Neformaliojo švietimo infrastruktūros tobulinimas Šakių mieste</t>
  </si>
  <si>
    <t>Šakių rajono savivaldybė</t>
  </si>
  <si>
    <t>Tikslas: Stiprinti tapatybę, pilietiškumą, atsakomybę ir bendradarbiavimą</t>
  </si>
  <si>
    <t>Uždavinys: Išsaugoti kultūros paveldą ir skatinti pilietiškumą</t>
  </si>
  <si>
    <t>Pastato, esančio Atgimimo g. 5, Kazlų Rūdoje, restauracija, pritaikant jį bendruomenės poreikiams</t>
  </si>
  <si>
    <t>Kultūros ministerija</t>
  </si>
  <si>
    <t>Kalvarijos savivaldybės viešosios bibliotekos patalpų pritaikymas bendruomenės poreikiams</t>
  </si>
  <si>
    <t>Viešosios Petro Kriaučiūno bibliotekos Vytauto g. 22 paslaugų plėtra</t>
  </si>
  <si>
    <t>Tikslas: Didinti gyventojų gerovę ir socialinę aprėptį bei ugdyti sveiką gyvenseną</t>
  </si>
  <si>
    <t>Uždavinys: Siekti vaiko ir šeimos gerovės</t>
  </si>
  <si>
    <t xml:space="preserve">Priemonė: Socialinių paslaugų infrastruktūros plėtra </t>
  </si>
  <si>
    <t>Socialinių paslaugų infrastruktūros plėtra Kazlų Rūdoje</t>
  </si>
  <si>
    <t>VšĮ Kazlų Rūdos socialinės paramo centras</t>
  </si>
  <si>
    <t>Socialinės apsaugos ir darbo ministerija</t>
  </si>
  <si>
    <t>08.1.1-CPVA-R-407</t>
  </si>
  <si>
    <t>Socialinių paslaugų infrastruktūros plėtra Marijampolės savivaldybėje</t>
  </si>
  <si>
    <t>Socialinių paslaugų infrastruktūros plėtra Šakių rajone</t>
  </si>
  <si>
    <t>Socialinių paslaugų infrastruktūros plėtra Vilkaviškio rajono savivaldybėje</t>
  </si>
  <si>
    <t>Gudkaimio kaimo bendruomenė</t>
  </si>
  <si>
    <t>Uždavinys: Didinti viešųjų paslaugų prieinamumą, ugdyti sveikos gyvensenos savimonę</t>
  </si>
  <si>
    <t xml:space="preserve">Priemonė: Socialinio būsto fondo plėtra </t>
  </si>
  <si>
    <t>Šakių rajono savivaldybės socialinio būsto fondo plėtra</t>
  </si>
  <si>
    <t>08.1.1-CPVA-R-408</t>
  </si>
  <si>
    <t xml:space="preserve">Socialinio būsto fondo plėtra Marijampolės savivaldybėje </t>
  </si>
  <si>
    <t>Socialinio būsto fondo plėtra Kalvarijos savivaldybėje</t>
  </si>
  <si>
    <t>Socialinio būsto fondo plėtra Kazlų Rūdos savivaldybėje</t>
  </si>
  <si>
    <t>Vilkaviškio rajono savivaldybės socialinio būsto fondo plėtra</t>
  </si>
  <si>
    <t>Priemonė: Sveikos gyvensenos skatinimas regioniniu lygiu</t>
  </si>
  <si>
    <t>Sveikos gyvensenos skatinimas Kalvarijos, Kazlų Rūdos ir Marijampolės savivaldybėse</t>
  </si>
  <si>
    <t>Marijampolės savivaldybės visuomenės sveikatos biuras</t>
  </si>
  <si>
    <t>Sveikatos apsaugos ministerija</t>
  </si>
  <si>
    <t>Kalvarijos savivaldybė, Kazlų Rūdos savivaldybė, Marijampolės savivaldybė</t>
  </si>
  <si>
    <t>Sveikos gyvensenos skatinimas Vilkaviškio rajono savivaldybėje</t>
  </si>
  <si>
    <t>Vilkaviškio rajono savivaldybės visuomenės sveikatos biuras</t>
  </si>
  <si>
    <t>Sveikos gyvensenos skatinimas Šakių rajone</t>
  </si>
  <si>
    <t>Šakių rajono savivaldybės visuomenės sveikatos biuras</t>
  </si>
  <si>
    <t>Tuberkulioze sergančių asmenų paslaugų prieinamumo gerinimas Kalvarijos savivaldybėje</t>
  </si>
  <si>
    <t>Kalvarijos pirminės sveikatos priežiūros centras</t>
  </si>
  <si>
    <t xml:space="preserve">08.4.2-ESFA-R-615 </t>
  </si>
  <si>
    <t>Sveikatos priežiūros paslaugų prieinamumo gerinimas tuberkulioze sergantiems asmenims Kazlų Rūdos savivaldybėje</t>
  </si>
  <si>
    <t>VšĮ Kazlų Rūdos pirminės sveikatos priežiūros centras</t>
  </si>
  <si>
    <t>Ambulatorinių sveikatos priežiūros paslaugų prieinamumo tuberkulioze sergantiems asmenims gerinimas</t>
  </si>
  <si>
    <t>VšĮ Marijampolės pirminės sveikatos priežiūros centras</t>
  </si>
  <si>
    <t>Priemonių, gerinančių ambulatorinių sveikatos priežiūros paslaugų prieinamumą tuberkulioze sergantiems pacientams įgyvendinimas Šakių rajone</t>
  </si>
  <si>
    <t>Priemonių, gerinančių ambulatorinių sveikatos priežiūros paslaugų prieinamumą tuberkulioze sergantiems asmenims, įgyvendinimas Vilkaviškio rajone</t>
  </si>
  <si>
    <t>Viešoji įstaiga Vilkaviškio pirminės sveikatos priežiūros centras</t>
  </si>
  <si>
    <t>Tikslas: Sukurti tvarią, tolygią ir efektyvią ekonominę infrastruktūrą</t>
  </si>
  <si>
    <t>Uždavinys: Plėtoti modernią transporto infrastruktūrą ir darnų judumą</t>
  </si>
  <si>
    <t>Vietinio susisiekimo viešojo transporto priemonių parko atnaujinimas Marijampolės savivaldybėje</t>
  </si>
  <si>
    <t>Priemonė: Vietinių kelių vystymas</t>
  </si>
  <si>
    <t>Vilkaviškio miesto Vilniaus gatvės dalies rekonstrukcija</t>
  </si>
  <si>
    <t xml:space="preserve">Vilkaviškio miesto Janonio gatvės dalies rekonstrukcija </t>
  </si>
  <si>
    <t>Kazlų Rūdos miesto Gedimino ir Kęstučio gatvių dalių infrastruktūros sutvarkymas</t>
  </si>
  <si>
    <t>Šakių miesto susisiekimo infrastruktūros modernizavimas</t>
  </si>
  <si>
    <t>Šakių rajonos savivaldybė</t>
  </si>
  <si>
    <t>Marijampolės savivaldybės Kauno gatvės dalies ir Kempingo gatvės rekonstrukcija</t>
  </si>
  <si>
    <t>Pėsčiųjų ir dviračių tako įrengimas Marijampolėje</t>
  </si>
  <si>
    <t>04.5.1-TID-R-516</t>
  </si>
  <si>
    <t xml:space="preserve">Uždavinys: Plėtoti turizmo infrastruktūrą, įskaitant kultūros ir gamtos paveldą </t>
  </si>
  <si>
    <t>Turizmo trasų ir maršrutų (Šešupės vandens trasos ir kt.) informacinės infrastruktūros plėtra</t>
  </si>
  <si>
    <t>Ūkio ministerija</t>
  </si>
  <si>
    <t>Uždavinys: Skatinti darnų išteklių naudojimą</t>
  </si>
  <si>
    <t>Marijampolės miesto paviršinių nuotekų sistemų inventorizacija, rekonstrukcija ir plėtra</t>
  </si>
  <si>
    <t>UAB "Sūduvos vandenys"</t>
  </si>
  <si>
    <t>Aplinkos ministerija</t>
  </si>
  <si>
    <t>Priemonė: Komunalinių atliekų rūšiuojamojo surinkimo infrastruktūros plėtra</t>
  </si>
  <si>
    <t>Marijampolės regiono komunalinių atliekų tvarkymo infrastruktūros plėtra</t>
  </si>
  <si>
    <t>UAB "Marijampolės apskrities atliekų tvarkymo centras"</t>
  </si>
  <si>
    <t>Marijampolės apskritis</t>
  </si>
  <si>
    <t>Vandentiekio ir nuotekų infrastruktūros renovavimas ir plėtra Kazlų Rūdos savivaldybėje</t>
  </si>
  <si>
    <t>UAB „Kazlų Rūdos komunalininkas“</t>
  </si>
  <si>
    <t>Vandens tiekimo ir nuotekų tvarkymo sistemų renovavimas ir plėtra Šakių rajone</t>
  </si>
  <si>
    <t>UAB "Šakių vandenys"</t>
  </si>
  <si>
    <t>Geriamojo vandens tiekimo ir nuotekų tvarkymo sistemų renovavimas ir plėtra Kalvarijos savivaldybėje</t>
  </si>
  <si>
    <t>Vandentiekio ir nuotekų tinklų rekonstrukcija ir plėtra Marijampolės savivaldybėje</t>
  </si>
  <si>
    <t>Geriamojo vandens tiekimo ir nuotekų tvarkymo sistemų renovavimas ir plėtra Vilkaviškio rajono savivaldybėje</t>
  </si>
  <si>
    <t>UAB "Vilkaviškio vandenys"</t>
  </si>
  <si>
    <t>Kraštovaizdžio formavimas ir ekologinės būklės gerinimas gamtinio karkaso teritorijose Marijampolės savivaldybėje</t>
  </si>
  <si>
    <t>05.5.1-APVA-R-019</t>
  </si>
  <si>
    <t>Gamtinio karkaso teritorijose kraštovaizdžio formavimas, ekologinės būklės gerinimas, teritorijų planavimo dokumentų rengimas Kazlų Rūdos savivaldybėje</t>
  </si>
  <si>
    <t>Bešeimininkių apleistų pastatų ir įrenginių likvidavimas Vilkaviškio rajono savivaldybėje</t>
  </si>
  <si>
    <t>Kraštovaizdžio formavimas ir ekologinės būklės gerinimas Kalvarijos mieste</t>
  </si>
  <si>
    <t>Kraštovaizdžio apsaugos priemonių įgyvendinimas Vilkaviškio rajone</t>
  </si>
  <si>
    <t>Šakių miesto su priemiesčiais bendrojo plano su GIS sistema koregavimas</t>
  </si>
  <si>
    <t>Draugystės parkai 3</t>
  </si>
  <si>
    <t>Tikslas: Didinti teritorinę sanglaudą regionuose</t>
  </si>
  <si>
    <t>Uždavinys: Gyvenamosioms vietovėms (tikslinėms teritorijoms) būdingų problemų sprendimas, didinant konkurencingumą, ekonomikos augimą ir gyvenamosios vietos patrauklumą</t>
  </si>
  <si>
    <t>Vilkaviškio miesto rekreacinės teritorijos prie Šeimenos upės sukūrimas ir kompleksiškas prieigų sutvarkymas</t>
  </si>
  <si>
    <t>Vidaus reikalų ministerija</t>
  </si>
  <si>
    <t>07.1.1-CPVA-R-905</t>
  </si>
  <si>
    <t>Vilkaviškio "Miesto sodo" tarp Šeimenos upelio, Vytauto g., Rimgaudo g., J.Basanavičiaus gatvės sutvarkymas, modernizavimas bei plėtra</t>
  </si>
  <si>
    <t>Kompleksinis Kalvarijos miesto centrinės dalies sutvarkymas (atnaujinant parką, autobusų stoties teritoriją, aikštę, turgelį)</t>
  </si>
  <si>
    <t>Kompleksiškai sutvarkyti J.Basanavičiaus aikštės viešąsias erdves</t>
  </si>
  <si>
    <t>07.1.1-CPVA-V-902</t>
  </si>
  <si>
    <t>Priemonė: Kompleksinė paslaugų plėtra integruotų teritorijų vystymo programų tikslinėse teritorijose</t>
  </si>
  <si>
    <t>07.1.1-CPVA-V-906</t>
  </si>
  <si>
    <t xml:space="preserve">Uždavinys: Gerinti kaimo vietovių gyvenamąją aplinką (kompleksinis kaimo vietovių vystymas ir plėtra) </t>
  </si>
  <si>
    <t>Priemonė: Kaimo gyvenamųjų vietovių atnaujinimas</t>
  </si>
  <si>
    <t>Gelgaudiškio gyvenamosios vietovės atnaujinimas</t>
  </si>
  <si>
    <t>Lukšių gyvenamosios vietovės atnaujinimas</t>
  </si>
  <si>
    <t>Kudirkos Naumiesčio gyvenamosios vietovės atnaujinimas</t>
  </si>
  <si>
    <t>Viešųjų erdvių sutvarkymas Pilviškių miestelyje, pritaikant renginiams, fizinio aktyvumo didinimui</t>
  </si>
  <si>
    <t>Visuomeninės paskirties pastato ir viešųjų erdvių sutvarkymas Kybartuose, pritaikant juos bendruomenės poreikiams</t>
  </si>
  <si>
    <t>Viešųjų erdvių sutvarkymas Virbalio miestelyje, pritaikant poilsiui ir bendruomenės poreikiams</t>
  </si>
  <si>
    <t>Marijampolės regiono savivaldybių administracijos, Marijampolės regiono savivaldybių mokyklos</t>
  </si>
  <si>
    <t>Žemės ūkio ministerija</t>
  </si>
  <si>
    <t>Marijampolės regiono savivaldybės</t>
  </si>
  <si>
    <t>Tikslas: Skatinti visuomenės dalyvavimą viešajame valdyme ir gerinti viešojo valdymo paslaugų kokybę</t>
  </si>
  <si>
    <t>Uždavinys: Gerinti asmenų aptarnavimą viešojo valdymo institucijose ir didinti teikiamų paslaugų prieinamumą visuomenei</t>
  </si>
  <si>
    <t>Paslaugų ir asmenų aptarnavimo kokybės gerinimas Marijampolės savivaldybėje</t>
  </si>
  <si>
    <t>1.3.1</t>
  </si>
  <si>
    <t>1.3.1.1</t>
  </si>
  <si>
    <t>1.3.2</t>
  </si>
  <si>
    <t>1.3.2.1</t>
  </si>
  <si>
    <t>2.1.3.3</t>
  </si>
  <si>
    <t>2.1.3.4</t>
  </si>
  <si>
    <t>Prioritetas. Žmogus ir visuomenė</t>
  </si>
  <si>
    <t>Prioritetas. Ekonominis skatinimas</t>
  </si>
  <si>
    <t>Prioritetas. Pažangus valdymas</t>
  </si>
  <si>
    <t>Pėsčiųjų tako įrengimas  teritorijoje tarp Radastų ir Lauko g. Vilkaviškio mieste</t>
  </si>
  <si>
    <t>Dviračių takas Kazlų Rūda - naujosios miesto kapinės</t>
  </si>
  <si>
    <t>Pėsčiųjų ir dviračių takų įrengimas teritorijoje tarp V. Kudirkos ir Kęstučio gatvių Šakiuose</t>
  </si>
  <si>
    <t>Pėsčiųjų ir dviračių tako įrengimas Dariaus ir Girėno g., Kalvarijos mieste</t>
  </si>
  <si>
    <t>1.1.1.1.3</t>
  </si>
  <si>
    <t>1.1.1.2.3</t>
  </si>
  <si>
    <t>1.1.1.2.4</t>
  </si>
  <si>
    <t>1.1.1.2.5</t>
  </si>
  <si>
    <t>1.1.1.3.2</t>
  </si>
  <si>
    <t>1.1.1.3.3</t>
  </si>
  <si>
    <t>1.1.1.3.4</t>
  </si>
  <si>
    <t>1.3.1.1.1</t>
  </si>
  <si>
    <t>1.3.1.1.2</t>
  </si>
  <si>
    <t>1.3.1.1.3</t>
  </si>
  <si>
    <t>1.3.1.1.4</t>
  </si>
  <si>
    <t>1.3.2.1.1</t>
  </si>
  <si>
    <t>1.3.2.1.2</t>
  </si>
  <si>
    <t>1.3.2.1.3</t>
  </si>
  <si>
    <t>1.3.2.1.4</t>
  </si>
  <si>
    <t>1.3.2.1.5</t>
  </si>
  <si>
    <t>1.3.2.2</t>
  </si>
  <si>
    <t>1.3.2.3</t>
  </si>
  <si>
    <t>1.3.2.2.1</t>
  </si>
  <si>
    <t>1.3.2.2.2</t>
  </si>
  <si>
    <t>1.3.2.2.3</t>
  </si>
  <si>
    <t>1.3.2.3.3</t>
  </si>
  <si>
    <t>1.3.2.3.1</t>
  </si>
  <si>
    <t>1.3.2.3.2</t>
  </si>
  <si>
    <t>2.1.1.2.5</t>
  </si>
  <si>
    <t>2.1.1.2.6</t>
  </si>
  <si>
    <t>2.1.1.2.7</t>
  </si>
  <si>
    <t>2.1.1.3.4</t>
  </si>
  <si>
    <t>2.1.1.3.5</t>
  </si>
  <si>
    <t>2.1.3.3.1</t>
  </si>
  <si>
    <t>2.1.3.3.2</t>
  </si>
  <si>
    <t>2.1.3.3.3</t>
  </si>
  <si>
    <t>2.1.3.3.4</t>
  </si>
  <si>
    <t>2.1.3.3.5</t>
  </si>
  <si>
    <t>2.1.3.4.1</t>
  </si>
  <si>
    <t>2.1.3.4.2</t>
  </si>
  <si>
    <t>2.1.3.4.3</t>
  </si>
  <si>
    <t>2.1.3.4.4</t>
  </si>
  <si>
    <t>2.1.3.4.5</t>
  </si>
  <si>
    <t>2.1.3.4.6</t>
  </si>
  <si>
    <t>2.1.3.4.7</t>
  </si>
  <si>
    <t>2.2.1.1.3</t>
  </si>
  <si>
    <t>2.2.1.1.4</t>
  </si>
  <si>
    <t>2.2.1.1.5</t>
  </si>
  <si>
    <t>2.2.1.1.6</t>
  </si>
  <si>
    <t>2.2.1.2</t>
  </si>
  <si>
    <t>2.2.1.2.1</t>
  </si>
  <si>
    <t>2.2.1.3</t>
  </si>
  <si>
    <t>2.2.1.3.1</t>
  </si>
  <si>
    <t>2.2.2</t>
  </si>
  <si>
    <t>2.2.2.1</t>
  </si>
  <si>
    <t>2.2.2.1.1</t>
  </si>
  <si>
    <t>2.2.2.1.2</t>
  </si>
  <si>
    <t>2.2.2.1.3</t>
  </si>
  <si>
    <t>2.2.2.1.4</t>
  </si>
  <si>
    <t>2.2.2.1.5</t>
  </si>
  <si>
    <t>2.2.2.1.6</t>
  </si>
  <si>
    <t>2.2.2.2</t>
  </si>
  <si>
    <t>2.2.2.2.1</t>
  </si>
  <si>
    <t>Teritorijos tarp Vilkaviškio kultūros centro, Vilkaviškio autobusų stoties, Vaikų ir jaunimo centro sutvarkymas</t>
  </si>
  <si>
    <t>Vilkaviškio miesto centrinės Basanavičiaus aikštės ir jos prieigų sutvarkymas</t>
  </si>
  <si>
    <t>P.S.361</t>
  </si>
  <si>
    <t>R.N.404</t>
  </si>
  <si>
    <t>Investicijas gavusiose įstaigose esančios vietos socialinių paslaugų gavėjams</t>
  </si>
  <si>
    <t>P.S.362</t>
  </si>
  <si>
    <t>Naujai įrengtų ar įsigytų socialinių būstų skaičius</t>
  </si>
  <si>
    <t>P.N.050</t>
  </si>
  <si>
    <t>Gyventojai, kuriems teikiamos vandens tiekimo paslaugos naujai pastatytais geriamojo vandens tiekimo tinklais</t>
  </si>
  <si>
    <t>P.N.053</t>
  </si>
  <si>
    <t>Gyventojai, kuriems teikiamos paslaugos naujai pastatytais nuotekų surinkimo tinklais</t>
  </si>
  <si>
    <t>P.N.092</t>
  </si>
  <si>
    <t>Kraštovaizdžio ir (ar) gamtinio karkaso formavimo aspektais pakeisti ar pakoreguoti savivaldybių ar jų dalių bendrieji planai</t>
  </si>
  <si>
    <t>P.B.238</t>
  </si>
  <si>
    <t>Sukurtos arba atnaujintos atviros erdvės miestų vietovėse</t>
  </si>
  <si>
    <t>Kalvarijos miesto Laisvės gatvės rekonstrukcija</t>
  </si>
  <si>
    <t>Vilkaviškio miesto Kęstučio ir Maironio gatvių dalių rekonstrukcija</t>
  </si>
  <si>
    <t>Priemonių, gerinančių ambulatorinių sveikatos priežiūros paslaugų prieinamumą tuberkulioze sergantiems asmenims, įgyvendinimas</t>
  </si>
  <si>
    <t>Kompleksinė paslaugų plėtra integruotų teritorijų vystymo programų tikslinėse teritorijose</t>
  </si>
  <si>
    <t>Investicijas gavusių socialinių paslaugų infrastruktūros objektų skaičius</t>
  </si>
  <si>
    <t>Vartotojų, kurie gauna naudą iš švietimo ir kultūros projektų, skaičius</t>
  </si>
  <si>
    <t>Modernizuotų švietimo ir kultūros objektų skaičius</t>
  </si>
  <si>
    <t>Finansuotų švietimo ir kultūros paslaugas / veiklas gerinančių projektų skaičius</t>
  </si>
  <si>
    <t>a=5</t>
  </si>
  <si>
    <t>Vartotojų, kurie gauna naudą iš kultūros srties ir pilietiškumo skatinimo projektų, skaičius</t>
  </si>
  <si>
    <t>a=57</t>
  </si>
  <si>
    <t>b=28</t>
  </si>
  <si>
    <t>a=66</t>
  </si>
  <si>
    <t>b=33</t>
  </si>
  <si>
    <t>a=80</t>
  </si>
  <si>
    <t>b=40</t>
  </si>
  <si>
    <t>a=100</t>
  </si>
  <si>
    <t>b=50</t>
  </si>
  <si>
    <t>a=133</t>
  </si>
  <si>
    <t>b=66</t>
  </si>
  <si>
    <t>a=200</t>
  </si>
  <si>
    <t>b=100</t>
  </si>
  <si>
    <t>a=400</t>
  </si>
  <si>
    <t>b=200</t>
  </si>
  <si>
    <t>1.2-ef-1</t>
  </si>
  <si>
    <t>Modernizuotų kultūros paveldo objektų skaičius</t>
  </si>
  <si>
    <t>a=4</t>
  </si>
  <si>
    <t>Finansuotų vaikų ir jaunimo bei bendruomeninių iniciatyvų skaičius</t>
  </si>
  <si>
    <t>1.3-ef-1</t>
  </si>
  <si>
    <t>Asmenų, kurie naudojasi ikimokyklinio ugdymo ir neformalaus švietimo bei kompleksinių paslaugų vaikui ir šeimai projektų rezultatais, skaičius</t>
  </si>
  <si>
    <t>a=71</t>
  </si>
  <si>
    <t>b=35</t>
  </si>
  <si>
    <t>a=83</t>
  </si>
  <si>
    <t>b=41</t>
  </si>
  <si>
    <t>a=125</t>
  </si>
  <si>
    <t xml:space="preserve">b=62 </t>
  </si>
  <si>
    <t>a=166</t>
  </si>
  <si>
    <t>b=83</t>
  </si>
  <si>
    <t>a=250</t>
  </si>
  <si>
    <t>b=125</t>
  </si>
  <si>
    <t>a=500</t>
  </si>
  <si>
    <t>b=250</t>
  </si>
  <si>
    <t>1.3.1-r-1</t>
  </si>
  <si>
    <t>Finansuotų ikimoyklinio ugdymo ir neformalaus švietimo projektų skaičius</t>
  </si>
  <si>
    <t> 1.3.1-r-2</t>
  </si>
  <si>
    <t>Finansuotų kompleksinių paslaugų vaikui ir šeimai projektų skaičius</t>
  </si>
  <si>
    <t xml:space="preserve"> b=1</t>
  </si>
  <si>
    <t>1.3-ef-2</t>
  </si>
  <si>
    <t>Asmenų, gaunančių naudą iš socialinių paslaugų, švietimo, sveikatos, transporto, kultūros projektų, skačius</t>
  </si>
  <si>
    <t>a=142</t>
  </si>
  <si>
    <t>b=71</t>
  </si>
  <si>
    <t>a=333</t>
  </si>
  <si>
    <t>b=166</t>
  </si>
  <si>
    <t>a=1000</t>
  </si>
  <si>
    <t>b=500</t>
  </si>
  <si>
    <t>1.3.2-r-1</t>
  </si>
  <si>
    <t>Finansuotų socialinių paslaugų projektų skaičius</t>
  </si>
  <si>
    <t>1.3.2-r-2</t>
  </si>
  <si>
    <t>Finansuotų švietimo projektų skaičius</t>
  </si>
  <si>
    <t>1.3.2-r-3</t>
  </si>
  <si>
    <t>Finansuotų sveikatos projektų skaičius</t>
  </si>
  <si>
    <t>1.3.2-r-4</t>
  </si>
  <si>
    <t>Finansuotų transporto projektų skaičius</t>
  </si>
  <si>
    <t>1.3.2-r-5</t>
  </si>
  <si>
    <t>Finansuotų kultūros projektų skaičius</t>
  </si>
  <si>
    <t>1.3.2-r-6</t>
  </si>
  <si>
    <t>Finansuotų sveikos gyvensenos projektų skaičius</t>
  </si>
  <si>
    <t>2.1-ef-1</t>
  </si>
  <si>
    <t>Apgyvendintų turistų ir suteiktų nakvynių skaičius</t>
  </si>
  <si>
    <t>a=25000</t>
  </si>
  <si>
    <t>b=23850</t>
  </si>
  <si>
    <t>c=22700</t>
  </si>
  <si>
    <t>Sutvarkytų gatvių ruožų ilgis (km)</t>
  </si>
  <si>
    <t>a=3</t>
  </si>
  <si>
    <t xml:space="preserve"> b=2</t>
  </si>
  <si>
    <t>a=7</t>
  </si>
  <si>
    <t>a=15</t>
  </si>
  <si>
    <t>b=7</t>
  </si>
  <si>
    <t>2.1.1-r-2</t>
  </si>
  <si>
    <t>Rekonstruotų / nutiestų naujų kelių ilgis (km)</t>
  </si>
  <si>
    <t>2.1.1-r-3</t>
  </si>
  <si>
    <t>Nutiestų dviračių / pėsčiųjų takų ilgis</t>
  </si>
  <si>
    <t>2.1.1-r-4</t>
  </si>
  <si>
    <t>Įdiegtų ir rekonstruotų aplinką tausojančių ir saugų eismą didinančių priemonių skaičius</t>
  </si>
  <si>
    <t>Subjektų, gavusių naudą iš vykdytų darnų išteklių naudojimą skatinančių projektų, skačius</t>
  </si>
  <si>
    <t>Finansuotų turizmo projektų skaičius</t>
  </si>
  <si>
    <t>2.2-ef-2</t>
  </si>
  <si>
    <t>Gyventojų, kurie gyvena sutvarkytose tikslinėse teritorijos, skaičius</t>
  </si>
  <si>
    <t>a=714</t>
  </si>
  <si>
    <t>b=357</t>
  </si>
  <si>
    <t>a=833</t>
  </si>
  <si>
    <t>b=416</t>
  </si>
  <si>
    <t>a=1250</t>
  </si>
  <si>
    <t>b=625</t>
  </si>
  <si>
    <t>a=1666</t>
  </si>
  <si>
    <t>b=833</t>
  </si>
  <si>
    <t>b=1250</t>
  </si>
  <si>
    <t>a=2500</t>
  </si>
  <si>
    <t>a=5000</t>
  </si>
  <si>
    <t>b=2500</t>
  </si>
  <si>
    <t>Kompleksiškai sutvarkytų gyvenamųjų vietovių skaičius</t>
  </si>
  <si>
    <t>Gyventojų, kurie gyvena sutvarkytose kaimo teritorijos, skaičius</t>
  </si>
  <si>
    <t>2.2.2-r-1</t>
  </si>
  <si>
    <t>Kompleksiškai sutvarkytų kaimo gyvenamųjų vietovių skaičius</t>
  </si>
  <si>
    <t>Gyventojų, gaunančių naudą iš įgyvendintų viešojo valdymo tobulinimo projektų, skaičius</t>
  </si>
  <si>
    <t>1.1.1.3.5</t>
  </si>
  <si>
    <t>Priemonė: Pirminės asmens sveikatos priežiūros veiklos feektyvumo didinimas</t>
  </si>
  <si>
    <t>R04-6609-274700-0901</t>
  </si>
  <si>
    <t>Pirminės asmens sveikatos priežiūros veiklos efektyvumo didinimas Kalvarijos savivaldybėje</t>
  </si>
  <si>
    <t>VšĮ Kalvarijos pirminės sveikatos priežiūros centras</t>
  </si>
  <si>
    <t>08.1.3-CPVA-R-609</t>
  </si>
  <si>
    <t>R04-6609-275200-0902</t>
  </si>
  <si>
    <t>Pirminės asmens sveikatos priežiūros veiklos efektyvumo didinimas Kazlų Rūdos savivaldybėje</t>
  </si>
  <si>
    <t>R04-6609-504700-0903</t>
  </si>
  <si>
    <t>UAB Aglisa vaikų ir vyresnio amžiaus ligų profilaktikos, prevencijos ir ankstyvos diagnostikos gerinimas</t>
  </si>
  <si>
    <t>UAB Aglisa</t>
  </si>
  <si>
    <t>R04-6609-504700-0904</t>
  </si>
  <si>
    <t xml:space="preserve">Rimanto Bernoto pirminės sveikatos priežiūros centro veiklos efektyvumo ir paslaugų prieinamumo  gerinimas </t>
  </si>
  <si>
    <t>Rimanto Bernoto pirminės sveikatos priežiūros centras</t>
  </si>
  <si>
    <t>R04-6609-504700-0905</t>
  </si>
  <si>
    <t>Lino Bieliausko šeimos klinikos veiklos efektyvumo didinimas</t>
  </si>
  <si>
    <t>Lino Bieliausko šeimos klinika</t>
  </si>
  <si>
    <t>R04-6609-504700-0906</t>
  </si>
  <si>
    <t>R. Gabrilavičienės bendrosios praktikos gyd. kabineto teikiamų sveikatos priežiūros paslaugų kokybės ir prieinamumo gerinimas Šunskų seniūnijoje</t>
  </si>
  <si>
    <t>Reginos Gabrilavičienės bendrosios praktikos gydytojo kabinetas</t>
  </si>
  <si>
    <t>R04-6609-504700-0907</t>
  </si>
  <si>
    <t>Onos Gurevičienės šeimos klinikos veiklos efektyvumo didinimas</t>
  </si>
  <si>
    <t>Onos Gurevičienės šeimos klinka</t>
  </si>
  <si>
    <t>R04-6609-504700-0908</t>
  </si>
  <si>
    <t>Sveikatos priežiūros kokybės ir prieinamumo gerinimas tikslinėms gyventojų grupėms UAB Gutavita</t>
  </si>
  <si>
    <t>UAB Gutavita</t>
  </si>
  <si>
    <t>R04-6609-275000-0909</t>
  </si>
  <si>
    <t>UAB InMedica klinikos Marijampolėje veiklos efektyvumo didinimas</t>
  </si>
  <si>
    <t>UAB InMedica</t>
  </si>
  <si>
    <t>R04-6609-504700-0910</t>
  </si>
  <si>
    <t>UAB „Jogimeda“ teikiamų sveikatos priežiūros paslaugų kokybės ir prieinamumo Marijampolės savivaldybėje pagerinimas</t>
  </si>
  <si>
    <t>UAB Jogimeda</t>
  </si>
  <si>
    <t>R04-6609-504700-0911</t>
  </si>
  <si>
    <t>UAB Gydytojų Keršanskų klinika teikiamų paslaugų kokybės ir prieinamumo gerinimas</t>
  </si>
  <si>
    <t>UAB Gydytojų Keršanskų klinika</t>
  </si>
  <si>
    <t>R04-6609-504700-0912</t>
  </si>
  <si>
    <t>UAB  Liudvinavo ambulatorijos veiklos efektyvumo didinimas</t>
  </si>
  <si>
    <t>UAB Liudvinavo ambulatorija</t>
  </si>
  <si>
    <t>R04-6609-504700-0913</t>
  </si>
  <si>
    <t>UAB „MediCA klinika“ teikiamų pirminės asmens sveikatos priežiūros paslaugų efektyvumo didinimas Marijampolės savivaldybėje</t>
  </si>
  <si>
    <t>UAB MediCA klinika</t>
  </si>
  <si>
    <t>R04-6609-504700-0914</t>
  </si>
  <si>
    <t>Marijampolės pirminės sveikatos priežiūros centro paslaugų kokybės gerinimas ir veiklos efektyvumo didinimas</t>
  </si>
  <si>
    <t>R04-6609-504700-0915</t>
  </si>
  <si>
    <t>UAB Sasnavos ambulatorija veikos efektyvumo didinimas</t>
  </si>
  <si>
    <t xml:space="preserve">UAB Sasnavos ambulatorija </t>
  </si>
  <si>
    <t>R04-6609-504700-0916</t>
  </si>
  <si>
    <t>UAB Skraistelė teikiamų paslaugų kokybės gerinimas</t>
  </si>
  <si>
    <t>UAB Skraistelė</t>
  </si>
  <si>
    <t>R04-6609-504700-0917</t>
  </si>
  <si>
    <t>Danguolės Skurkienės bendrosios medicinos klinikos veiklos efektyvumo didinimas</t>
  </si>
  <si>
    <t>Danguolės Skurkienės bendrosios medicinos klinika</t>
  </si>
  <si>
    <t>R04-6609-504700-0918</t>
  </si>
  <si>
    <t>Pirminių asmens sveikatos priežiūros paslaugų gerinimas vyresniems gyventojams, užtikrinant sveiką senėjimą, Marijampolės savivaldybėje</t>
  </si>
  <si>
    <t>Algimanto Žvirblio pirminės sveikatos priežiūros centras</t>
  </si>
  <si>
    <t>R04-6609-275200-0919</t>
  </si>
  <si>
    <t>Pirminės asmens sveikatos priežiūros veiklos efektyvumo didinimas UAB Dalios Zaleskienės ambulatorijoje</t>
  </si>
  <si>
    <t>UAB Dalios Zaleskienės ambulatorija</t>
  </si>
  <si>
    <t>R04-6609-275000-0920</t>
  </si>
  <si>
    <t>Šakių rajono  pirminės asmens  sveikatos priežiūros  veiklos efektyvumo didinimas</t>
  </si>
  <si>
    <t>R04-6609-275200-0921</t>
  </si>
  <si>
    <t>Pirminės asmens sveikatos priežiūros veiklos efektyvumo didinimas UAB Šakių psichikos sveikatos centre</t>
  </si>
  <si>
    <t>UAB Šakių psichikos sveikatos centras</t>
  </si>
  <si>
    <t>R04-6609-275000-0922</t>
  </si>
  <si>
    <t>Viešosios įstaigos Kybartų pirminės sveikatos priežiūros centro paslaugų prieinamumo ir kokybės gerinimas</t>
  </si>
  <si>
    <t>VšĮ Kybartų pirminės sveikatos priežiūros centras</t>
  </si>
  <si>
    <t>R04-6609-275200-0923</t>
  </si>
  <si>
    <t>Pirminės asmens sveikatos priežiūros veiklos efektyvumo didinimas UAB Vilkaviškio šeimos klinika aptarnaujamoje teritorijoje</t>
  </si>
  <si>
    <t>UAB Vilkaviškio šeimos klinika</t>
  </si>
  <si>
    <t>R04-6609-275200-0924</t>
  </si>
  <si>
    <t>Paslaugų Vilkaviškio šeimos medicinos centro pacientams prieinamumo ir efektyvumo didinimas</t>
  </si>
  <si>
    <t>UAB Vilkaviškio šeimos medicinos centras</t>
  </si>
  <si>
    <t>R04-6609-275200-0925</t>
  </si>
  <si>
    <t>Efektyvumo didinimas, aptarnaujant kūdikius, pagyvenusius ir neįgalius pacientus</t>
  </si>
  <si>
    <t>VšĮ Šeimos sveikatos priežiūros centras</t>
  </si>
  <si>
    <t>R04-6609-275000-0926</t>
  </si>
  <si>
    <t>Vilkaviškio pirminės sveikatos priežiūros centro pirminės asmens sveikatos priežiūros veiklos efektyvumo didinima</t>
  </si>
  <si>
    <t>VšĮ Vilkaviškio pirminės sveikatos priežiūros centras</t>
  </si>
  <si>
    <t>R04-6609-275200-0927</t>
  </si>
  <si>
    <t>Žilvinos Urbonavičienės įmonės teikiamų medicininių paslaugų kokybės gerinimas</t>
  </si>
  <si>
    <t>Žilvinos Urbonavičienės įmonė</t>
  </si>
  <si>
    <t>1.3.2.2.9</t>
  </si>
  <si>
    <t>1.3.2.2.4</t>
  </si>
  <si>
    <t>1.3.2.2.5</t>
  </si>
  <si>
    <t>1.3.2.2.6</t>
  </si>
  <si>
    <t>1.3.2.2.7</t>
  </si>
  <si>
    <t>1.3.2.2.8</t>
  </si>
  <si>
    <t>1.3.2.2.10</t>
  </si>
  <si>
    <t>1.3.2.2.11</t>
  </si>
  <si>
    <t>1.3.2.2.12</t>
  </si>
  <si>
    <t>1.3.2.2.13</t>
  </si>
  <si>
    <t>1.3.2.2.14</t>
  </si>
  <si>
    <t>1.3.2.2.15</t>
  </si>
  <si>
    <t>1.3.2.2.16</t>
  </si>
  <si>
    <t>1.3.2.2.17</t>
  </si>
  <si>
    <t>1.3.2.2.18</t>
  </si>
  <si>
    <t>1.3.2.2.19</t>
  </si>
  <si>
    <t>1.3.2.2.20</t>
  </si>
  <si>
    <t>1.3.2.2.21</t>
  </si>
  <si>
    <t>1.3.2.2.22</t>
  </si>
  <si>
    <t>1.3.2.2.23</t>
  </si>
  <si>
    <t>1.3.2.2.24</t>
  </si>
  <si>
    <t>1.3.2.2.25</t>
  </si>
  <si>
    <t>1.3.2.2.26</t>
  </si>
  <si>
    <t>1.3.2.2.27</t>
  </si>
  <si>
    <t>R04-6615-470000-0001</t>
  </si>
  <si>
    <t>R04-6615-470000-0002</t>
  </si>
  <si>
    <t>R04-6615-470000-0003</t>
  </si>
  <si>
    <t>R04-6615-470000-0004</t>
  </si>
  <si>
    <t>R04-6615-470000-0005</t>
  </si>
  <si>
    <t>R04-5511-120000-5111</t>
  </si>
  <si>
    <t>R04-5511-120000-5112</t>
  </si>
  <si>
    <t>R04-5511-120000-5113</t>
  </si>
  <si>
    <t>R04-5511-120000-5114</t>
  </si>
  <si>
    <t>R04-5511-120000-5115</t>
  </si>
  <si>
    <t>R04-5511-120000-5116</t>
  </si>
  <si>
    <t>R04-5511-120000-5117</t>
  </si>
  <si>
    <t>R04-0019-280000-0006</t>
  </si>
  <si>
    <t>R04-0019-285000-0007</t>
  </si>
  <si>
    <t>R04-0019-380000-0008</t>
  </si>
  <si>
    <t>R04-0019-380000-0009</t>
  </si>
  <si>
    <t>R04-0019-380000-0010</t>
  </si>
  <si>
    <t>R04-0019-500000-0011</t>
  </si>
  <si>
    <t>R04-0019-382800-0012</t>
  </si>
  <si>
    <t>Marijampolės miesto inžinerinės infrastruktūros plėtra</t>
  </si>
  <si>
    <t>R04-9906-293600-9061</t>
  </si>
  <si>
    <t>R04-9908-290000-9081</t>
  </si>
  <si>
    <t>R049908-293400-9082</t>
  </si>
  <si>
    <t>R04-9908-293400-9083</t>
  </si>
  <si>
    <t>R04-9908-294100-9084</t>
  </si>
  <si>
    <t>R04-9908-293400-9085</t>
  </si>
  <si>
    <t>R04-9908-294100-9086</t>
  </si>
  <si>
    <t>1.3.2.4</t>
  </si>
  <si>
    <t>1.3.2.4.1</t>
  </si>
  <si>
    <t>1.3.2.4.2</t>
  </si>
  <si>
    <t>1.3.2.4.3</t>
  </si>
  <si>
    <t>1.3.2.4.4</t>
  </si>
  <si>
    <t>1.3.2.4.5</t>
  </si>
  <si>
    <t>MARIJAMPOLĖS REGIONO PLĖTROS PLANO 2014–2020 METAMS ĮGYVENDINIMO 
2018 METŲ II KETVIRČIO ATASKAITA</t>
  </si>
  <si>
    <t>Pirminės asmens ir visuomenės sveikatos priežiūros veiklos efektyvumo didinimas</t>
  </si>
  <si>
    <r>
      <t xml:space="preserve">Darnaus judumo priemonės miestuose (pėsčiųjų ir dviračių takų infrastruktūra, </t>
    </r>
    <r>
      <rPr>
        <i/>
        <sz val="10"/>
        <color rgb="FF000000"/>
        <rFont val="Times New Roman"/>
        <family val="1"/>
        <charset val="186"/>
      </rPr>
      <t>Park and Ride</t>
    </r>
    <r>
      <rPr>
        <sz val="10"/>
        <color rgb="FF000000"/>
        <rFont val="Times New Roman"/>
        <family val="1"/>
        <charset val="186"/>
      </rPr>
      <t xml:space="preserve">, </t>
    </r>
    <r>
      <rPr>
        <i/>
        <sz val="10"/>
        <color rgb="FF000000"/>
        <rFont val="Times New Roman"/>
        <family val="1"/>
        <charset val="186"/>
      </rPr>
      <t>Bike and Ride</t>
    </r>
    <r>
      <rPr>
        <sz val="10"/>
        <color rgb="FF000000"/>
        <rFont val="Times New Roman"/>
        <family val="1"/>
        <charset val="186"/>
      </rPr>
      <t xml:space="preserve"> aikštelės, elektromobilių įkrovimo stotelių įrengimas ir kita)</t>
    </r>
  </si>
  <si>
    <t>savivaldybė</t>
  </si>
  <si>
    <t>Marijampolės</t>
  </si>
  <si>
    <t>Susisiekimo</t>
  </si>
  <si>
    <t>ministerija</t>
  </si>
  <si>
    <t>2019/01</t>
  </si>
  <si>
    <t>2017/11</t>
  </si>
  <si>
    <t>–</t>
  </si>
  <si>
    <t>2017/01</t>
  </si>
  <si>
    <t>2017/09</t>
  </si>
  <si>
    <t>2017/04</t>
  </si>
  <si>
    <t>2018/02</t>
  </si>
  <si>
    <t>2017/12</t>
  </si>
  <si>
    <t>2018/04</t>
  </si>
  <si>
    <t>2018/03</t>
  </si>
  <si>
    <t>2018/01</t>
  </si>
  <si>
    <t>2018/05</t>
  </si>
  <si>
    <t>2017/02</t>
  </si>
  <si>
    <t>2018/07</t>
  </si>
  <si>
    <t>2017/08</t>
  </si>
  <si>
    <t>2017/07</t>
  </si>
  <si>
    <t>2017/06</t>
  </si>
  <si>
    <t>2018/06</t>
  </si>
  <si>
    <t>2016/09</t>
  </si>
  <si>
    <t>2016/08</t>
  </si>
  <si>
    <t>2018/12</t>
  </si>
  <si>
    <t>2019/02</t>
  </si>
  <si>
    <t>2018/11</t>
  </si>
  <si>
    <t>2018/09</t>
  </si>
  <si>
    <t>2018/08</t>
  </si>
  <si>
    <t>2016/04</t>
  </si>
  <si>
    <t>2017/03</t>
  </si>
  <si>
    <t>2016/12</t>
  </si>
  <si>
    <t>2017/05</t>
  </si>
  <si>
    <t>2019/03</t>
  </si>
  <si>
    <t>2016/01</t>
  </si>
  <si>
    <t>2016/05</t>
  </si>
  <si>
    <t>2016/11</t>
  </si>
  <si>
    <t>2018/10</t>
  </si>
  <si>
    <t>2017/10</t>
  </si>
  <si>
    <t>2016/10</t>
  </si>
  <si>
    <t>2016/06</t>
  </si>
  <si>
    <t>2016/07</t>
  </si>
  <si>
    <t>2015/12</t>
  </si>
  <si>
    <t>2016/03</t>
  </si>
  <si>
    <t>2015/11</t>
  </si>
  <si>
    <r>
      <t xml:space="preserve">Paskutinio duomenų atnaujinimo data: </t>
    </r>
    <r>
      <rPr>
        <b/>
        <i/>
        <sz val="12"/>
        <color theme="1"/>
        <rFont val="Times New Roman"/>
        <family val="1"/>
        <charset val="186"/>
      </rPr>
      <t>2019-04-01</t>
    </r>
  </si>
  <si>
    <t>R04-7705-230000-7051</t>
  </si>
  <si>
    <t>Ikimokyklinio ugdymo paslaugų plėtra Kazlų Rūdoje</t>
  </si>
  <si>
    <t>R04-7705-230000-7052</t>
  </si>
  <si>
    <t>R04-7705-230000-7053</t>
  </si>
  <si>
    <t>R04-7724-220000-7242</t>
  </si>
  <si>
    <t>R04-7724-220000-7243</t>
  </si>
  <si>
    <t>R04-7724-220000-7244</t>
  </si>
  <si>
    <t>R04-7724-220000-7245</t>
  </si>
  <si>
    <t>R04-7725-240200-7251</t>
  </si>
  <si>
    <t>R04-7725-240000-7252</t>
  </si>
  <si>
    <t>R04-7725-240000-7253</t>
  </si>
  <si>
    <t>R04-7725-240000-7254</t>
  </si>
  <si>
    <t>R04-7725-240000-7255</t>
  </si>
  <si>
    <t>R04-3302-440000-3021</t>
  </si>
  <si>
    <t>R04-3305-340000-3051</t>
  </si>
  <si>
    <t>R04-3305-340000-3052</t>
  </si>
  <si>
    <t>R04-4407-275000-4071</t>
  </si>
  <si>
    <t>R04-4407-270200-4072</t>
  </si>
  <si>
    <t>R04-4407-270000-4073</t>
  </si>
  <si>
    <t>R04-4407-270000-4074</t>
  </si>
  <si>
    <t>VšĮ Kudirkos Naumiesčio parapijos socialinės pagalbos centras</t>
  </si>
  <si>
    <t>R04-4408-260000-4081</t>
  </si>
  <si>
    <t>R04-4408-252600-4082</t>
  </si>
  <si>
    <t>R04-4408-260000-4083</t>
  </si>
  <si>
    <t>R04-4408-262500-4084</t>
  </si>
  <si>
    <t>R04-4408-250000-4085</t>
  </si>
  <si>
    <t>R04-6630-470000-4071</t>
  </si>
  <si>
    <t>R04-6630-475000-4072</t>
  </si>
  <si>
    <t>R04-6630-470000-4073</t>
  </si>
  <si>
    <t>208/02</t>
  </si>
  <si>
    <t>Susisiekimo ministerija</t>
  </si>
  <si>
    <t>Priemonė: Darnaus judumo priemonių diegimas</t>
  </si>
  <si>
    <t>2.1.1.4</t>
  </si>
  <si>
    <t>2.2</t>
  </si>
  <si>
    <t>Kompleksinis 
Marijampolės miesto teritorijos prie Vytauto, P.Armino, Aušros, V.Kudirkos ir Mindaugo gatvių viešųjų erdvių sutvarkymas</t>
  </si>
  <si>
    <t>2.1</t>
  </si>
  <si>
    <t>R04-5514-190000-5141</t>
  </si>
  <si>
    <t>Darnaus judumo priemonių diegimas Marijampolės mieste</t>
  </si>
  <si>
    <t>Marijampolės savivaldybės adminitracija</t>
  </si>
  <si>
    <t xml:space="preserve">04.5.1-TID-R-514 </t>
  </si>
  <si>
    <t>UAB "Kalvarijos komunalininkas</t>
  </si>
  <si>
    <t>2.1.1.3.8</t>
  </si>
  <si>
    <t>R04-5511-110000-5118</t>
  </si>
  <si>
    <t>Naujos Šiaurės g. atkarpos tarp Vienybės g. ir Pilviškių g. statyba</t>
  </si>
  <si>
    <t>Susisiekimo
ministerija</t>
  </si>
  <si>
    <t>R04-5516-190000-5161</t>
  </si>
  <si>
    <t>R04-5516-410000-5162</t>
  </si>
  <si>
    <t>R04-5516-410000-5163</t>
  </si>
  <si>
    <t>R04-5516-190000-5164</t>
  </si>
  <si>
    <t>R04-5516-410000-5165</t>
  </si>
  <si>
    <t>R04-8821-420000-8211</t>
  </si>
  <si>
    <t>R04-0007-080000-0071</t>
  </si>
  <si>
    <t>R04-0008-050000-0081</t>
  </si>
  <si>
    <t>2.1.3.3.6</t>
  </si>
  <si>
    <t>2.1.3.3.7</t>
  </si>
  <si>
    <t>2.1.3.3.8</t>
  </si>
  <si>
    <t>2.1.3.3.9</t>
  </si>
  <si>
    <t>UAB "Kalvarijos komunalininkas"</t>
  </si>
  <si>
    <t>R04-0014-070600-0141</t>
  </si>
  <si>
    <t>R04-0014-070600-0142</t>
  </si>
  <si>
    <t>R04-0014-060700-0143</t>
  </si>
  <si>
    <t>R04-0014-070600-0144</t>
  </si>
  <si>
    <t>R04-0014-070600-0145</t>
  </si>
  <si>
    <t>R04-0014-070000-0146</t>
  </si>
  <si>
    <t>R04-0014-070000-0147</t>
  </si>
  <si>
    <t>R04-0014-070000-0148</t>
  </si>
  <si>
    <t>R04-0014-070600-0149</t>
  </si>
  <si>
    <t xml:space="preserve">Vandens tiekimo ir nuotekų sistemų renovavimas ir plėtra Antanavo kaime </t>
  </si>
  <si>
    <t>Vandens gerinimo įrenginių statyba Kalvarijos savivaldybės Liubavo ir Sangrūdos kaimuose</t>
  </si>
  <si>
    <t>Nuotekų tvarkymo sistemų statyba ir plėtra Marijampolės savivaldybėje</t>
  </si>
  <si>
    <t>Geriamojo vandens tiekimo ir nuotekų surinkimo tinklų įrengimas Vilkaviškio rajone, II etapas</t>
  </si>
  <si>
    <t xml:space="preserve">Kalvarijos savivaldybė
</t>
  </si>
  <si>
    <t>R04-9905-290000-9051</t>
  </si>
  <si>
    <t>R04-9905-290000-9052</t>
  </si>
  <si>
    <t>R04-9905-290000-9053</t>
  </si>
  <si>
    <t>R04-9905-280000-9054</t>
  </si>
  <si>
    <t>R04-9905-290000-9055</t>
  </si>
  <si>
    <t>R04-9905-290000-9056</t>
  </si>
  <si>
    <t>R04-9902-290000-9021</t>
  </si>
  <si>
    <t>R04-5518-100000-5181</t>
  </si>
  <si>
    <t>Darnaus judumo priemonių diegimas</t>
  </si>
  <si>
    <t>P.N.304</t>
  </si>
  <si>
    <t>Modernizuoti kultūros infrastruktūros objektai</t>
  </si>
  <si>
    <t>R.N.403</t>
  </si>
  <si>
    <t>Tikslinių grupių asmenys, gavę tiesioginės naudos iš investicijų į socialinių paslaugų infrastruktūrą</t>
  </si>
  <si>
    <t>P.B.236</t>
  </si>
  <si>
    <t>Gyventojai, turintys galimybę pasinaudoti pagerintomis sveikatos priežiūros paslaugomis</t>
  </si>
  <si>
    <t>P.S.363</t>
  </si>
  <si>
    <t>Viešąsias sveikatos priežiūros paslaugas teikiančios įstaigos, kuriose pagerinta paslaugų teikimo infrastruktūra, skaičius</t>
  </si>
  <si>
    <t>P.N.093</t>
  </si>
  <si>
    <t>Likviduoti kraštovaizdį darkantys bešeimininkiai ar apleisti statiniai ir įrenginiai</t>
  </si>
  <si>
    <t>R.N.091</t>
  </si>
  <si>
    <t>„Teritorijų, kuriose įgyvendintos kraštovaizdžio formavimo priemonės, plotas“</t>
  </si>
  <si>
    <t>P.S.372</t>
  </si>
  <si>
    <t>Tikslinių grupių asmenys, kurie dalyvavo informavimo, švietimo ir mokymo renginiuose bei sveikatos raštingumą didinančiose veiklose</t>
  </si>
  <si>
    <t>P.B.214</t>
  </si>
  <si>
    <t>Bendras rekonstruotų arba atnaujintų kelių ilgis</t>
  </si>
  <si>
    <t>2.2-ef-1</t>
  </si>
  <si>
    <t>Finansuotų asmenų aptarnavimo kokybės didinimo projektų skaičius</t>
  </si>
  <si>
    <t>P.S.333</t>
  </si>
  <si>
    <t>Rekonstruotų vandens tiekimo ir nuotekų surinkimo tinklų ilgis (Km)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</si>
</sst>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0.0"/>
    <numFmt numFmtId="166" formatCode="_-* #,##0.00\ _L_t_-;\-* #,##0.00\ _L_t_-;_-* &quot;-&quot;??\ _L_t_-;_-@_-"/>
    <numFmt numFmtId="167" formatCode="yyyy\/mm"/>
  </numFmts>
  <fonts count="34"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b/>
      <sz val="9"/>
      <color theme="1"/>
      <name val="Times New Roman"/>
      <family val="1"/>
      <charset val="186"/>
    </font>
    <font>
      <b/>
      <sz val="10"/>
      <color theme="1"/>
      <name val="Times New Roman"/>
      <family val="1"/>
      <charset val="186"/>
    </font>
    <font>
      <b/>
      <i/>
      <sz val="12"/>
      <color theme="1"/>
      <name val="Times New Roman"/>
      <family val="1"/>
      <charset val="186"/>
    </font>
    <font>
      <sz val="9"/>
      <color theme="1"/>
      <name val="Times New Roman"/>
      <family val="1"/>
      <charset val="186"/>
    </font>
    <font>
      <sz val="10"/>
      <color theme="1"/>
      <name val="Times New Roman"/>
      <family val="1"/>
      <charset val="186"/>
    </font>
    <font>
      <sz val="11"/>
      <color theme="1"/>
      <name val="Calibri"/>
      <family val="2"/>
      <charset val="186"/>
      <scheme val="minor"/>
    </font>
    <font>
      <sz val="10"/>
      <name val="Times New Roman"/>
      <family val="1"/>
      <charset val="186"/>
    </font>
    <font>
      <b/>
      <sz val="10"/>
      <name val="Times New Roman"/>
      <family val="1"/>
      <charset val="186"/>
    </font>
    <font>
      <sz val="11"/>
      <color indexed="8"/>
      <name val="Calibri"/>
      <family val="2"/>
    </font>
    <font>
      <sz val="10"/>
      <name val="Arial"/>
      <family val="2"/>
      <charset val="186"/>
    </font>
    <font>
      <b/>
      <sz val="9"/>
      <name val="Times New Roman"/>
      <family val="1"/>
      <charset val="186"/>
    </font>
    <font>
      <sz val="9"/>
      <color rgb="FF000000"/>
      <name val="Times New Roman"/>
      <family val="1"/>
      <charset val="186"/>
    </font>
    <font>
      <b/>
      <sz val="12"/>
      <name val="Times New Roman"/>
      <family val="1"/>
      <charset val="186"/>
    </font>
    <font>
      <sz val="12"/>
      <name val="Times New Roman"/>
      <family val="1"/>
      <charset val="186"/>
    </font>
    <font>
      <b/>
      <sz val="9"/>
      <color rgb="FF000000"/>
      <name val="Times New Roman"/>
      <family val="1"/>
      <charset val="186"/>
    </font>
    <font>
      <b/>
      <sz val="10"/>
      <color rgb="FF000000"/>
      <name val="Times New Roman"/>
      <family val="1"/>
      <charset val="186"/>
    </font>
    <font>
      <sz val="10"/>
      <color rgb="FF000000"/>
      <name val="Times New Roman"/>
      <family val="1"/>
      <charset val="186"/>
    </font>
    <font>
      <i/>
      <sz val="10"/>
      <color rgb="FF000000"/>
      <name val="Times New Roman"/>
      <family val="1"/>
      <charset val="186"/>
    </font>
    <font>
      <sz val="9"/>
      <color theme="4"/>
      <name val="Times New Roman"/>
      <family val="1"/>
      <charset val="186"/>
    </font>
    <font>
      <sz val="9"/>
      <name val="Times New Roman"/>
      <family val="1"/>
      <charset val="186"/>
    </font>
    <font>
      <sz val="11"/>
      <color theme="4"/>
      <name val="Calibri"/>
      <family val="2"/>
      <charset val="186"/>
      <scheme val="minor"/>
    </font>
    <font>
      <sz val="11"/>
      <color rgb="FFFF0000"/>
      <name val="Calibri"/>
      <family val="2"/>
      <charset val="186"/>
      <scheme val="minor"/>
    </font>
    <font>
      <sz val="9"/>
      <color theme="1"/>
      <name val="Times New Roman"/>
      <family val="1"/>
    </font>
    <font>
      <b/>
      <sz val="9"/>
      <color theme="1"/>
      <name val="Times New Roman"/>
      <family val="1"/>
    </font>
    <font>
      <sz val="9"/>
      <name val="Times New Roman"/>
      <family val="1"/>
    </font>
    <font>
      <b/>
      <sz val="9"/>
      <name val="Times New Roman"/>
      <family val="1"/>
    </font>
    <font>
      <sz val="10"/>
      <name val="Times New Roman"/>
      <family val="1"/>
    </font>
    <font>
      <sz val="12"/>
      <name val="Times New Roman"/>
      <family val="1"/>
    </font>
    <font>
      <sz val="8"/>
      <name val="Times New Roman"/>
      <family val="1"/>
    </font>
    <font>
      <i/>
      <sz val="9"/>
      <name val="Times New Roman"/>
      <family val="1"/>
      <charset val="186"/>
    </font>
    <font>
      <sz val="11"/>
      <name val="Calibri"/>
      <family val="2"/>
      <charset val="186"/>
      <scheme val="minor"/>
    </font>
  </fonts>
  <fills count="7">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
      <patternFill patternType="solid">
        <fgColor rgb="FFD9D9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0" fontId="8" fillId="0" borderId="0"/>
    <xf numFmtId="0" fontId="11" fillId="0" borderId="0"/>
    <xf numFmtId="166" fontId="11" fillId="0" borderId="0" applyFont="0" applyFill="0" applyBorder="0" applyAlignment="0" applyProtection="0"/>
    <xf numFmtId="0" fontId="12" fillId="0" borderId="0"/>
    <xf numFmtId="9" fontId="11" fillId="0" borderId="0" applyFont="0" applyFill="0" applyBorder="0" applyAlignment="0" applyProtection="0"/>
    <xf numFmtId="164" fontId="8" fillId="0" borderId="0" applyFont="0" applyFill="0" applyBorder="0" applyAlignment="0" applyProtection="0"/>
  </cellStyleXfs>
  <cellXfs count="409">
    <xf numFmtId="0" fontId="0" fillId="0" borderId="0" xfId="0"/>
    <xf numFmtId="0" fontId="2" fillId="0" borderId="0" xfId="0" applyFont="1" applyAlignment="1">
      <alignment vertical="center"/>
    </xf>
    <xf numFmtId="0" fontId="2" fillId="0" borderId="0" xfId="0" applyFont="1" applyAlignment="1">
      <alignment horizontal="center"/>
    </xf>
    <xf numFmtId="0" fontId="2" fillId="0" borderId="0" xfId="0" applyFont="1"/>
    <xf numFmtId="0" fontId="3" fillId="0" borderId="0" xfId="0" applyFont="1" applyAlignment="1">
      <alignment vertical="center" wrapText="1"/>
    </xf>
    <xf numFmtId="0" fontId="1" fillId="0" borderId="0" xfId="0" applyFont="1"/>
    <xf numFmtId="0" fontId="4" fillId="0" borderId="0" xfId="0" applyFont="1" applyAlignment="1">
      <alignment vertical="center"/>
    </xf>
    <xf numFmtId="0" fontId="1" fillId="0" borderId="0" xfId="0" applyFont="1" applyAlignment="1">
      <alignment vertical="top" wrapText="1"/>
    </xf>
    <xf numFmtId="0" fontId="0" fillId="0" borderId="0" xfId="0" applyAlignment="1">
      <alignment horizontal="center"/>
    </xf>
    <xf numFmtId="0" fontId="6"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1" fillId="0" borderId="0" xfId="0" applyFont="1" applyAlignment="1">
      <alignment horizontal="left" vertical="center"/>
    </xf>
    <xf numFmtId="0" fontId="1" fillId="0" borderId="0" xfId="0" applyFont="1" applyAlignment="1">
      <alignment vertical="center"/>
    </xf>
    <xf numFmtId="165" fontId="9" fillId="2" borderId="1" xfId="1"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Border="1" applyAlignment="1">
      <alignment horizontal="center"/>
    </xf>
    <xf numFmtId="0" fontId="9" fillId="2" borderId="1" xfId="1" applyFont="1" applyFill="1" applyBorder="1" applyAlignment="1">
      <alignment horizontal="center" vertical="center" wrapText="1"/>
    </xf>
    <xf numFmtId="0" fontId="4" fillId="3" borderId="1" xfId="0" applyFont="1" applyFill="1" applyBorder="1" applyAlignment="1">
      <alignment horizontal="center"/>
    </xf>
    <xf numFmtId="0" fontId="6"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4"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0" fillId="5" borderId="0" xfId="0" applyFill="1"/>
    <xf numFmtId="4" fontId="6"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xf>
    <xf numFmtId="0" fontId="6" fillId="0" borderId="0" xfId="0" applyFont="1"/>
    <xf numFmtId="0" fontId="4" fillId="5" borderId="1" xfId="0" applyFont="1" applyFill="1" applyBorder="1" applyAlignment="1">
      <alignment horizontal="center"/>
    </xf>
    <xf numFmtId="0" fontId="10" fillId="3" borderId="1" xfId="1" applyFont="1" applyFill="1" applyBorder="1" applyAlignment="1">
      <alignment horizontal="center" vertical="center" wrapText="1"/>
    </xf>
    <xf numFmtId="0" fontId="0" fillId="0" borderId="1" xfId="0" applyBorder="1"/>
    <xf numFmtId="0" fontId="1" fillId="0" borderId="0" xfId="0" applyFont="1" applyAlignment="1">
      <alignment horizontal="center" vertical="center"/>
    </xf>
    <xf numFmtId="0" fontId="15" fillId="0" borderId="0" xfId="0" applyFont="1" applyAlignment="1">
      <alignment vertical="center"/>
    </xf>
    <xf numFmtId="0" fontId="13" fillId="0" borderId="0" xfId="0" applyFont="1" applyAlignment="1">
      <alignment vertical="center" wrapText="1"/>
    </xf>
    <xf numFmtId="0" fontId="16" fillId="0" borderId="0" xfId="0" applyFont="1" applyAlignment="1">
      <alignment vertical="top" wrapText="1"/>
    </xf>
    <xf numFmtId="0" fontId="3" fillId="0" borderId="1" xfId="0" applyFont="1" applyBorder="1" applyAlignment="1">
      <alignment horizontal="center" vertical="center" wrapText="1"/>
    </xf>
    <xf numFmtId="0" fontId="0" fillId="0" borderId="0" xfId="0" applyAlignment="1">
      <alignment vertical="center"/>
    </xf>
    <xf numFmtId="0" fontId="17" fillId="0" borderId="1" xfId="0" applyFont="1" applyBorder="1" applyAlignment="1">
      <alignment horizontal="center" vertical="center"/>
    </xf>
    <xf numFmtId="0" fontId="14" fillId="0" borderId="1" xfId="0" applyFont="1" applyBorder="1" applyAlignment="1">
      <alignment horizontal="center" vertical="center"/>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vertical="center"/>
    </xf>
    <xf numFmtId="0" fontId="19" fillId="0" borderId="1" xfId="0" applyFont="1" applyBorder="1" applyAlignment="1">
      <alignment horizontal="center" vertical="center"/>
    </xf>
    <xf numFmtId="0" fontId="19" fillId="0" borderId="1" xfId="0" applyFont="1" applyBorder="1" applyAlignment="1">
      <alignment vertical="center" wrapText="1"/>
    </xf>
    <xf numFmtId="4" fontId="17" fillId="0" borderId="1" xfId="0" applyNumberFormat="1" applyFont="1" applyBorder="1" applyAlignment="1">
      <alignment horizontal="center" vertical="center"/>
    </xf>
    <xf numFmtId="0" fontId="17" fillId="6"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17" fillId="0" borderId="1" xfId="0" applyFont="1" applyBorder="1" applyAlignment="1">
      <alignment horizontal="center" vertical="center" wrapText="1"/>
    </xf>
    <xf numFmtId="167" fontId="6" fillId="0" borderId="1" xfId="0" applyNumberFormat="1" applyFont="1" applyBorder="1" applyAlignment="1">
      <alignment horizontal="center" vertical="center" wrapText="1"/>
    </xf>
    <xf numFmtId="4" fontId="6" fillId="0" borderId="0" xfId="0" applyNumberFormat="1" applyFont="1"/>
    <xf numFmtId="4" fontId="0" fillId="0" borderId="0" xfId="0" applyNumberFormat="1"/>
    <xf numFmtId="4" fontId="6" fillId="0" borderId="1" xfId="0" applyNumberFormat="1" applyFont="1" applyBorder="1" applyAlignment="1">
      <alignment vertical="center" wrapText="1"/>
    </xf>
    <xf numFmtId="4" fontId="17" fillId="4" borderId="1" xfId="0" applyNumberFormat="1" applyFont="1" applyFill="1" applyBorder="1" applyAlignment="1">
      <alignment horizontal="center" vertical="center" wrapText="1"/>
    </xf>
    <xf numFmtId="4" fontId="6" fillId="0" borderId="1" xfId="0" applyNumberFormat="1" applyFont="1" applyBorder="1" applyAlignment="1">
      <alignment vertical="center"/>
    </xf>
    <xf numFmtId="4" fontId="22" fillId="0" borderId="1" xfId="0" applyNumberFormat="1" applyFont="1" applyBorder="1" applyAlignment="1">
      <alignment horizontal="center" vertical="center"/>
    </xf>
    <xf numFmtId="4" fontId="6" fillId="4" borderId="1" xfId="0" applyNumberFormat="1" applyFont="1" applyFill="1" applyBorder="1" applyAlignment="1">
      <alignment horizontal="center" vertical="center" wrapText="1"/>
    </xf>
    <xf numFmtId="4" fontId="3" fillId="4" borderId="1" xfId="0" applyNumberFormat="1" applyFont="1" applyFill="1" applyBorder="1" applyAlignment="1">
      <alignment horizontal="center" vertical="center" wrapText="1"/>
    </xf>
    <xf numFmtId="4" fontId="3" fillId="6" borderId="1" xfId="0" applyNumberFormat="1" applyFont="1" applyFill="1" applyBorder="1" applyAlignment="1">
      <alignment horizontal="center" vertical="center" wrapText="1"/>
    </xf>
    <xf numFmtId="4" fontId="6" fillId="6" borderId="1" xfId="0" applyNumberFormat="1" applyFont="1" applyFill="1" applyBorder="1" applyAlignment="1">
      <alignment horizontal="center" vertical="center" wrapText="1"/>
    </xf>
    <xf numFmtId="4" fontId="23" fillId="0" borderId="0" xfId="0" applyNumberFormat="1" applyFont="1"/>
    <xf numFmtId="167" fontId="21" fillId="0" borderId="0" xfId="0" applyNumberFormat="1" applyFont="1" applyAlignment="1">
      <alignment horizontal="center" vertical="center" wrapText="1"/>
    </xf>
    <xf numFmtId="0" fontId="23" fillId="0" borderId="0" xfId="0" applyFont="1"/>
    <xf numFmtId="0" fontId="16" fillId="0" borderId="0" xfId="0" applyFont="1" applyAlignment="1">
      <alignment horizontal="center" vertical="top" wrapText="1"/>
    </xf>
    <xf numFmtId="0" fontId="6" fillId="0" borderId="0" xfId="0" applyFont="1" applyAlignment="1">
      <alignment horizontal="center"/>
    </xf>
    <xf numFmtId="0" fontId="1" fillId="0" borderId="0" xfId="0" applyFont="1" applyAlignment="1">
      <alignment horizontal="center" vertical="top" wrapText="1"/>
    </xf>
    <xf numFmtId="0" fontId="14" fillId="0" borderId="1" xfId="0" applyFont="1" applyBorder="1" applyAlignment="1">
      <alignment horizontal="left" vertical="center" wrapText="1"/>
    </xf>
    <xf numFmtId="0" fontId="6" fillId="0" borderId="1" xfId="0" applyFont="1" applyBorder="1" applyAlignment="1">
      <alignment horizontal="left" vertical="center" wrapText="1"/>
    </xf>
    <xf numFmtId="0" fontId="24" fillId="0" borderId="0" xfId="0" applyFont="1"/>
    <xf numFmtId="3" fontId="4" fillId="0" borderId="1" xfId="0" applyNumberFormat="1" applyFont="1" applyBorder="1" applyAlignment="1">
      <alignment horizontal="center" vertical="center" wrapText="1"/>
    </xf>
    <xf numFmtId="165" fontId="7" fillId="2" borderId="1" xfId="1" applyNumberFormat="1" applyFont="1" applyFill="1" applyBorder="1" applyAlignment="1">
      <alignment horizontal="center" vertical="center" wrapText="1"/>
    </xf>
    <xf numFmtId="3" fontId="4" fillId="0" borderId="1" xfId="0" applyNumberFormat="1" applyFont="1" applyBorder="1" applyAlignment="1">
      <alignment horizontal="center" vertical="center"/>
    </xf>
    <xf numFmtId="4" fontId="25" fillId="0" borderId="6" xfId="0" applyNumberFormat="1" applyFont="1" applyBorder="1" applyAlignment="1">
      <alignment horizontal="center" vertical="center" wrapText="1"/>
    </xf>
    <xf numFmtId="4" fontId="25" fillId="0" borderId="1" xfId="0" applyNumberFormat="1" applyFont="1" applyBorder="1" applyAlignment="1">
      <alignment horizontal="center" vertical="center" wrapText="1"/>
    </xf>
    <xf numFmtId="4" fontId="25" fillId="0" borderId="1" xfId="0" applyNumberFormat="1" applyFont="1" applyBorder="1" applyAlignment="1">
      <alignment vertical="top" wrapText="1"/>
    </xf>
    <xf numFmtId="4" fontId="25" fillId="0" borderId="6" xfId="0" applyNumberFormat="1" applyFont="1" applyBorder="1" applyAlignment="1">
      <alignment horizontal="center" vertical="center"/>
    </xf>
    <xf numFmtId="167" fontId="25" fillId="0" borderId="6" xfId="0" applyNumberFormat="1" applyFont="1" applyBorder="1" applyAlignment="1">
      <alignment horizontal="center" vertical="center"/>
    </xf>
    <xf numFmtId="4" fontId="25" fillId="0" borderId="1" xfId="0" applyNumberFormat="1" applyFont="1" applyBorder="1" applyAlignment="1">
      <alignment horizontal="left" vertical="center" wrapText="1"/>
    </xf>
    <xf numFmtId="0" fontId="25" fillId="0" borderId="1" xfId="0" applyFont="1" applyBorder="1" applyAlignment="1">
      <alignment horizontal="center" vertical="center" wrapText="1"/>
    </xf>
    <xf numFmtId="0" fontId="25" fillId="0" borderId="1" xfId="0" applyFont="1" applyBorder="1" applyAlignment="1">
      <alignment vertical="top" wrapText="1"/>
    </xf>
    <xf numFmtId="0" fontId="25" fillId="0" borderId="1" xfId="0" applyFont="1" applyBorder="1" applyAlignment="1">
      <alignment horizontal="center" vertical="top" wrapText="1"/>
    </xf>
    <xf numFmtId="4" fontId="0" fillId="0" borderId="0" xfId="0" applyNumberFormat="1" applyFont="1"/>
    <xf numFmtId="0" fontId="0" fillId="0" borderId="0" xfId="0" applyFont="1"/>
    <xf numFmtId="4" fontId="25" fillId="0" borderId="1" xfId="0" applyNumberFormat="1" applyFont="1" applyBorder="1" applyAlignment="1">
      <alignment vertical="center" wrapText="1"/>
    </xf>
    <xf numFmtId="4" fontId="25" fillId="0" borderId="1" xfId="0" applyNumberFormat="1" applyFont="1" applyBorder="1" applyAlignment="1">
      <alignment horizontal="center" vertical="center"/>
    </xf>
    <xf numFmtId="167" fontId="25" fillId="0" borderId="1" xfId="0" applyNumberFormat="1" applyFont="1" applyBorder="1" applyAlignment="1" applyProtection="1">
      <alignment horizontal="center" vertical="center" wrapText="1"/>
      <protection locked="0"/>
    </xf>
    <xf numFmtId="167" fontId="25" fillId="0" borderId="1" xfId="0" applyNumberFormat="1" applyFont="1" applyBorder="1" applyAlignment="1">
      <alignment horizontal="center" vertical="center" wrapText="1"/>
    </xf>
    <xf numFmtId="4" fontId="25" fillId="2" borderId="1" xfId="0" applyNumberFormat="1" applyFont="1" applyFill="1" applyBorder="1" applyAlignment="1">
      <alignment vertical="center" wrapText="1"/>
    </xf>
    <xf numFmtId="4" fontId="25" fillId="2" borderId="1" xfId="0" applyNumberFormat="1" applyFont="1" applyFill="1" applyBorder="1" applyAlignment="1">
      <alignment horizontal="center" vertical="center" wrapText="1"/>
    </xf>
    <xf numFmtId="4" fontId="26" fillId="4" borderId="1" xfId="0" applyNumberFormat="1" applyFont="1" applyFill="1" applyBorder="1" applyAlignment="1">
      <alignment horizontal="center" vertical="center" wrapText="1"/>
    </xf>
    <xf numFmtId="4" fontId="25" fillId="4" borderId="1" xfId="0" applyNumberFormat="1" applyFont="1" applyFill="1" applyBorder="1" applyAlignment="1">
      <alignment horizontal="center" vertical="center" wrapText="1"/>
    </xf>
    <xf numFmtId="4" fontId="25" fillId="0" borderId="1" xfId="0" applyNumberFormat="1" applyFont="1" applyBorder="1" applyAlignment="1">
      <alignment horizontal="center" vertical="top" wrapText="1"/>
    </xf>
    <xf numFmtId="4" fontId="25" fillId="2" borderId="1" xfId="0" applyNumberFormat="1" applyFont="1" applyFill="1" applyBorder="1" applyAlignment="1">
      <alignment horizontal="center" vertical="center"/>
    </xf>
    <xf numFmtId="4" fontId="26" fillId="6" borderId="1" xfId="0" applyNumberFormat="1" applyFont="1" applyFill="1" applyBorder="1" applyAlignment="1">
      <alignment horizontal="center" vertical="center" wrapText="1"/>
    </xf>
    <xf numFmtId="4" fontId="25" fillId="6" borderId="1" xfId="0" applyNumberFormat="1" applyFont="1" applyFill="1" applyBorder="1" applyAlignment="1">
      <alignment horizontal="center" vertical="center" wrapText="1"/>
    </xf>
    <xf numFmtId="4" fontId="25" fillId="0" borderId="1" xfId="0" applyNumberFormat="1" applyFont="1" applyBorder="1" applyAlignment="1">
      <alignment horizontal="left" vertical="top" wrapText="1"/>
    </xf>
    <xf numFmtId="167" fontId="25" fillId="0" borderId="6" xfId="0" applyNumberFormat="1" applyFont="1" applyBorder="1" applyAlignment="1">
      <alignment horizontal="center" vertical="center" wrapText="1"/>
    </xf>
    <xf numFmtId="0" fontId="25" fillId="0" borderId="1" xfId="0" applyFont="1" applyBorder="1" applyAlignment="1">
      <alignment horizontal="left" vertical="top" wrapText="1"/>
    </xf>
    <xf numFmtId="3" fontId="25" fillId="0" borderId="1" xfId="0" applyNumberFormat="1" applyFont="1" applyFill="1" applyBorder="1" applyAlignment="1">
      <alignment horizontal="center" vertical="center" wrapText="1"/>
    </xf>
    <xf numFmtId="4" fontId="25" fillId="0" borderId="1" xfId="0" applyNumberFormat="1" applyFont="1" applyFill="1" applyBorder="1" applyAlignment="1">
      <alignment horizontal="center" vertical="center" wrapText="1"/>
    </xf>
    <xf numFmtId="167" fontId="25"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26" fillId="4" borderId="1"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25" fillId="0" borderId="6" xfId="0" applyFont="1" applyBorder="1" applyAlignment="1">
      <alignment horizontal="center" vertical="center" wrapText="1"/>
    </xf>
    <xf numFmtId="0" fontId="25" fillId="0" borderId="1" xfId="0" applyFont="1" applyBorder="1" applyAlignment="1">
      <alignment vertical="center" wrapText="1"/>
    </xf>
    <xf numFmtId="2" fontId="25" fillId="0" borderId="1" xfId="0" applyNumberFormat="1" applyFont="1" applyBorder="1" applyAlignment="1">
      <alignment horizontal="center" vertical="center" wrapText="1"/>
    </xf>
    <xf numFmtId="4" fontId="26" fillId="0" borderId="1" xfId="0" applyNumberFormat="1" applyFont="1" applyBorder="1" applyAlignment="1">
      <alignment horizontal="center" vertical="center"/>
    </xf>
    <xf numFmtId="2" fontId="25" fillId="0" borderId="1" xfId="0" applyNumberFormat="1" applyFont="1" applyBorder="1" applyAlignment="1">
      <alignment horizontal="center" vertical="center"/>
    </xf>
    <xf numFmtId="0" fontId="25" fillId="0" borderId="1" xfId="0" applyFont="1" applyBorder="1" applyAlignment="1">
      <alignment horizontal="center" vertical="center"/>
    </xf>
    <xf numFmtId="167" fontId="25" fillId="0" borderId="1" xfId="0" applyNumberFormat="1" applyFont="1" applyFill="1" applyBorder="1" applyAlignment="1">
      <alignment horizontal="center" vertical="center"/>
    </xf>
    <xf numFmtId="2" fontId="25" fillId="2" borderId="1" xfId="0" applyNumberFormat="1" applyFont="1" applyFill="1" applyBorder="1" applyAlignment="1">
      <alignment horizontal="center" vertical="center" wrapText="1"/>
    </xf>
    <xf numFmtId="2" fontId="25" fillId="0" borderId="6" xfId="0" applyNumberFormat="1" applyFont="1" applyBorder="1" applyAlignment="1">
      <alignment horizontal="center" vertical="center"/>
    </xf>
    <xf numFmtId="167" fontId="25" fillId="0" borderId="1" xfId="0" applyNumberFormat="1" applyFont="1" applyBorder="1" applyAlignment="1">
      <alignment horizontal="center" vertical="center"/>
    </xf>
    <xf numFmtId="0" fontId="26" fillId="0" borderId="1" xfId="0" applyFont="1" applyBorder="1" applyAlignment="1">
      <alignment horizontal="center" vertical="center"/>
    </xf>
    <xf numFmtId="2" fontId="25" fillId="0" borderId="6" xfId="0" applyNumberFormat="1" applyFont="1" applyBorder="1" applyAlignment="1">
      <alignment horizontal="center" vertical="center" wrapText="1"/>
    </xf>
    <xf numFmtId="0" fontId="25" fillId="0" borderId="1"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1" xfId="0" applyFont="1" applyFill="1" applyBorder="1" applyAlignment="1">
      <alignment vertical="center" wrapText="1"/>
    </xf>
    <xf numFmtId="2" fontId="25" fillId="0" borderId="1" xfId="0" applyNumberFormat="1" applyFont="1" applyFill="1" applyBorder="1" applyAlignment="1">
      <alignment horizontal="center" vertical="center" wrapText="1"/>
    </xf>
    <xf numFmtId="2" fontId="25" fillId="0" borderId="1" xfId="0" applyNumberFormat="1" applyFont="1" applyFill="1" applyBorder="1" applyAlignment="1">
      <alignment horizontal="center" vertical="center"/>
    </xf>
    <xf numFmtId="4" fontId="25" fillId="0" borderId="1" xfId="0" applyNumberFormat="1" applyFont="1" applyFill="1" applyBorder="1" applyAlignment="1">
      <alignment horizontal="center" vertical="center"/>
    </xf>
    <xf numFmtId="0" fontId="25" fillId="0" borderId="1" xfId="0" applyFont="1" applyFill="1" applyBorder="1" applyAlignment="1">
      <alignment horizontal="center" vertical="center"/>
    </xf>
    <xf numFmtId="0" fontId="27" fillId="0" borderId="1" xfId="0" applyFont="1" applyBorder="1" applyAlignment="1">
      <alignment horizontal="center" vertical="center" wrapText="1"/>
    </xf>
    <xf numFmtId="0" fontId="27" fillId="0" borderId="1" xfId="0" applyFont="1" applyBorder="1" applyAlignment="1">
      <alignment vertical="center" wrapText="1"/>
    </xf>
    <xf numFmtId="4" fontId="27" fillId="0" borderId="1" xfId="0" applyNumberFormat="1" applyFont="1" applyBorder="1" applyAlignment="1">
      <alignment horizontal="center" vertical="center" wrapText="1"/>
    </xf>
    <xf numFmtId="2" fontId="27" fillId="0" borderId="1" xfId="0" applyNumberFormat="1" applyFont="1" applyBorder="1" applyAlignment="1">
      <alignment horizontal="center" vertical="center" wrapText="1"/>
    </xf>
    <xf numFmtId="0" fontId="27" fillId="0" borderId="1" xfId="0" applyFont="1" applyBorder="1" applyAlignment="1">
      <alignment horizontal="center" vertical="center"/>
    </xf>
    <xf numFmtId="0" fontId="28" fillId="4" borderId="1" xfId="0" applyFont="1" applyFill="1" applyBorder="1" applyAlignment="1">
      <alignment horizontal="center" vertical="center" wrapText="1"/>
    </xf>
    <xf numFmtId="4" fontId="27" fillId="2" borderId="1" xfId="0" applyNumberFormat="1" applyFont="1" applyFill="1" applyBorder="1" applyAlignment="1">
      <alignment horizontal="center" vertical="center" wrapText="1"/>
    </xf>
    <xf numFmtId="2" fontId="27" fillId="2" borderId="1" xfId="0" applyNumberFormat="1" applyFont="1" applyFill="1" applyBorder="1" applyAlignment="1">
      <alignment horizontal="center" vertical="center" wrapText="1"/>
    </xf>
    <xf numFmtId="0" fontId="27" fillId="0" borderId="1" xfId="0" applyFont="1" applyBorder="1" applyAlignment="1">
      <alignment horizontal="center" vertical="top" wrapText="1"/>
    </xf>
    <xf numFmtId="2" fontId="27" fillId="0" borderId="1" xfId="0" applyNumberFormat="1" applyFont="1" applyBorder="1" applyAlignment="1">
      <alignment horizontal="center" vertical="center"/>
    </xf>
    <xf numFmtId="0" fontId="28"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8" fillId="6" borderId="1" xfId="0" applyFont="1" applyFill="1" applyBorder="1" applyAlignment="1">
      <alignment horizontal="center" vertical="center" wrapText="1"/>
    </xf>
    <xf numFmtId="0" fontId="27" fillId="0" borderId="1" xfId="0" applyFont="1" applyBorder="1" applyAlignment="1">
      <alignment horizontal="left" vertical="top" wrapText="1"/>
    </xf>
    <xf numFmtId="0" fontId="27" fillId="0" borderId="1" xfId="0" applyFont="1" applyBorder="1" applyAlignment="1">
      <alignment vertical="top" wrapText="1"/>
    </xf>
    <xf numFmtId="0" fontId="28" fillId="2" borderId="1" xfId="0" applyFont="1" applyFill="1" applyBorder="1" applyAlignment="1">
      <alignment horizontal="center" vertical="center"/>
    </xf>
    <xf numFmtId="0" fontId="28" fillId="0" borderId="1" xfId="0" applyFont="1" applyBorder="1" applyAlignment="1">
      <alignment horizontal="center" vertical="center"/>
    </xf>
    <xf numFmtId="0" fontId="27" fillId="2" borderId="1" xfId="0" applyFont="1" applyFill="1" applyBorder="1" applyAlignment="1">
      <alignment horizontal="center" vertical="center"/>
    </xf>
    <xf numFmtId="0" fontId="27" fillId="4" borderId="1" xfId="0" applyFont="1" applyFill="1" applyBorder="1" applyAlignment="1">
      <alignment horizontal="center" vertical="center" wrapText="1"/>
    </xf>
    <xf numFmtId="0" fontId="27" fillId="0" borderId="6" xfId="0" applyFont="1" applyBorder="1" applyAlignment="1">
      <alignment horizontal="center" vertical="center" wrapText="1"/>
    </xf>
    <xf numFmtId="4" fontId="27" fillId="0" borderId="6" xfId="0" applyNumberFormat="1" applyFont="1" applyBorder="1" applyAlignment="1">
      <alignment horizontal="center" vertical="center"/>
    </xf>
    <xf numFmtId="2" fontId="27" fillId="0" borderId="6" xfId="0" applyNumberFormat="1" applyFont="1" applyBorder="1" applyAlignment="1">
      <alignment horizontal="center" vertical="center"/>
    </xf>
    <xf numFmtId="0" fontId="27" fillId="0" borderId="6" xfId="0" applyFont="1" applyBorder="1" applyAlignment="1">
      <alignment horizontal="center" vertical="center"/>
    </xf>
    <xf numFmtId="0" fontId="28" fillId="0" borderId="6" xfId="0" applyFont="1" applyBorder="1" applyAlignment="1">
      <alignment horizontal="center" vertical="center"/>
    </xf>
    <xf numFmtId="4" fontId="27" fillId="0" borderId="6" xfId="0" applyNumberFormat="1" applyFont="1" applyBorder="1" applyAlignment="1">
      <alignment horizontal="center" vertical="center" wrapText="1"/>
    </xf>
    <xf numFmtId="2" fontId="27" fillId="0" borderId="6" xfId="0" applyNumberFormat="1" applyFont="1" applyBorder="1" applyAlignment="1">
      <alignment horizontal="center" vertical="center" wrapText="1"/>
    </xf>
    <xf numFmtId="167" fontId="27" fillId="0" borderId="1" xfId="0" applyNumberFormat="1" applyFont="1" applyBorder="1" applyAlignment="1">
      <alignment horizontal="center" vertical="center"/>
    </xf>
    <xf numFmtId="4" fontId="27" fillId="0" borderId="1" xfId="0" applyNumberFormat="1" applyFont="1" applyBorder="1" applyAlignment="1">
      <alignment horizontal="center" vertical="center"/>
    </xf>
    <xf numFmtId="0" fontId="27" fillId="0" borderId="7" xfId="0" applyFont="1" applyBorder="1" applyAlignment="1">
      <alignment horizontal="center" vertical="center" wrapText="1"/>
    </xf>
    <xf numFmtId="4" fontId="28" fillId="0" borderId="1" xfId="0" applyNumberFormat="1" applyFont="1" applyBorder="1" applyAlignment="1">
      <alignment horizontal="center" vertical="center"/>
    </xf>
    <xf numFmtId="0" fontId="27" fillId="0" borderId="1" xfId="0" applyFont="1" applyFill="1" applyBorder="1" applyAlignment="1">
      <alignment horizontal="center" vertical="center" wrapText="1"/>
    </xf>
    <xf numFmtId="0" fontId="27" fillId="0" borderId="1" xfId="0" applyFont="1" applyFill="1" applyBorder="1" applyAlignment="1">
      <alignment horizontal="center" vertical="center"/>
    </xf>
    <xf numFmtId="4" fontId="27" fillId="0" borderId="1" xfId="0" applyNumberFormat="1" applyFont="1" applyBorder="1" applyAlignment="1">
      <alignment vertical="center" wrapText="1"/>
    </xf>
    <xf numFmtId="4" fontId="28" fillId="4" borderId="1" xfId="0" applyNumberFormat="1" applyFont="1" applyFill="1" applyBorder="1" applyAlignment="1">
      <alignment horizontal="center" vertical="center" wrapText="1"/>
    </xf>
    <xf numFmtId="4" fontId="27" fillId="0" borderId="1" xfId="0" applyNumberFormat="1" applyFont="1" applyBorder="1" applyAlignment="1">
      <alignment horizontal="center" vertical="top" wrapText="1"/>
    </xf>
    <xf numFmtId="4" fontId="28" fillId="6" borderId="1" xfId="0" applyNumberFormat="1" applyFont="1" applyFill="1" applyBorder="1" applyAlignment="1">
      <alignment horizontal="center" vertical="center" wrapText="1"/>
    </xf>
    <xf numFmtId="4" fontId="29" fillId="0" borderId="1" xfId="0" applyNumberFormat="1" applyFont="1" applyBorder="1" applyAlignment="1">
      <alignment horizontal="left" vertical="top" wrapText="1"/>
    </xf>
    <xf numFmtId="4" fontId="29" fillId="0" borderId="1" xfId="0" applyNumberFormat="1" applyFont="1" applyBorder="1" applyAlignment="1">
      <alignment vertical="top" wrapText="1"/>
    </xf>
    <xf numFmtId="4" fontId="27" fillId="0" borderId="1" xfId="0" applyNumberFormat="1" applyFont="1" applyBorder="1" applyAlignment="1">
      <alignment horizontal="center"/>
    </xf>
    <xf numFmtId="4" fontId="27" fillId="4" borderId="1" xfId="0" applyNumberFormat="1" applyFont="1" applyFill="1" applyBorder="1" applyAlignment="1">
      <alignment horizontal="center" vertical="center" wrapText="1"/>
    </xf>
    <xf numFmtId="4" fontId="27" fillId="0" borderId="1" xfId="0" applyNumberFormat="1" applyFont="1" applyBorder="1" applyAlignment="1">
      <alignment vertical="top" wrapText="1"/>
    </xf>
    <xf numFmtId="4" fontId="27" fillId="0" borderId="0" xfId="0" applyNumberFormat="1" applyFont="1"/>
    <xf numFmtId="4" fontId="27" fillId="0" borderId="0" xfId="0" applyNumberFormat="1" applyFont="1" applyAlignment="1">
      <alignment horizontal="center"/>
    </xf>
    <xf numFmtId="4" fontId="27" fillId="0" borderId="1" xfId="0" applyNumberFormat="1" applyFont="1" applyFill="1" applyBorder="1" applyAlignment="1">
      <alignment horizontal="center" vertical="center"/>
    </xf>
    <xf numFmtId="4" fontId="27" fillId="0" borderId="1" xfId="0" applyNumberFormat="1" applyFont="1" applyFill="1" applyBorder="1" applyAlignment="1">
      <alignment horizontal="center" vertical="center" wrapText="1"/>
    </xf>
    <xf numFmtId="4" fontId="27" fillId="0" borderId="0" xfId="0" applyNumberFormat="1" applyFont="1" applyFill="1" applyAlignment="1">
      <alignment horizontal="center" vertical="center"/>
    </xf>
    <xf numFmtId="4" fontId="27" fillId="0" borderId="6" xfId="0" applyNumberFormat="1" applyFont="1" applyFill="1" applyBorder="1" applyAlignment="1">
      <alignment horizontal="center" vertical="center" wrapText="1"/>
    </xf>
    <xf numFmtId="4" fontId="27" fillId="0" borderId="1" xfId="0" applyNumberFormat="1" applyFont="1" applyFill="1" applyBorder="1" applyAlignment="1">
      <alignment horizontal="center" vertical="center" wrapText="1"/>
    </xf>
    <xf numFmtId="4" fontId="27" fillId="0" borderId="1" xfId="0" applyNumberFormat="1" applyFont="1" applyFill="1" applyBorder="1" applyAlignment="1">
      <alignment horizontal="center" vertical="center"/>
    </xf>
    <xf numFmtId="4" fontId="22" fillId="0" borderId="1" xfId="0" applyNumberFormat="1" applyFont="1" applyFill="1" applyBorder="1" applyAlignment="1">
      <alignment horizontal="center" vertical="center"/>
    </xf>
    <xf numFmtId="4" fontId="22" fillId="0" borderId="1" xfId="0" applyNumberFormat="1" applyFont="1" applyFill="1" applyBorder="1" applyAlignment="1">
      <alignment horizontal="center" vertical="center" wrapText="1"/>
    </xf>
    <xf numFmtId="0" fontId="22" fillId="0" borderId="1" xfId="0" applyFont="1" applyBorder="1" applyAlignment="1">
      <alignment horizontal="center" vertical="center" wrapText="1"/>
    </xf>
    <xf numFmtId="4" fontId="22" fillId="0" borderId="1" xfId="0" applyNumberFormat="1" applyFont="1" applyBorder="1" applyAlignment="1">
      <alignment horizontal="center" vertical="center" wrapText="1"/>
    </xf>
    <xf numFmtId="4" fontId="22" fillId="0" borderId="1" xfId="0" applyNumberFormat="1" applyFont="1" applyBorder="1" applyAlignment="1">
      <alignment vertical="center" wrapText="1"/>
    </xf>
    <xf numFmtId="0" fontId="13" fillId="4" borderId="1" xfId="0" applyFont="1" applyFill="1" applyBorder="1" applyAlignment="1">
      <alignment horizontal="center" vertical="center" wrapText="1"/>
    </xf>
    <xf numFmtId="4" fontId="13" fillId="4" borderId="1" xfId="0" applyNumberFormat="1" applyFont="1" applyFill="1" applyBorder="1" applyAlignment="1">
      <alignment horizontal="center" vertical="center" wrapText="1"/>
    </xf>
    <xf numFmtId="4" fontId="22" fillId="0" borderId="7" xfId="0" applyNumberFormat="1" applyFont="1" applyBorder="1" applyAlignment="1">
      <alignment horizontal="center" vertical="center" wrapText="1"/>
    </xf>
    <xf numFmtId="4" fontId="22" fillId="0" borderId="1" xfId="0" applyNumberFormat="1" applyFont="1" applyBorder="1" applyAlignment="1">
      <alignment horizontal="center" vertical="top" wrapText="1"/>
    </xf>
    <xf numFmtId="0" fontId="13" fillId="6" borderId="1" xfId="0" applyFont="1" applyFill="1" applyBorder="1" applyAlignment="1">
      <alignment horizontal="center" vertical="center" wrapText="1"/>
    </xf>
    <xf numFmtId="4" fontId="13" fillId="6" borderId="1" xfId="0" applyNumberFormat="1" applyFont="1" applyFill="1" applyBorder="1" applyAlignment="1">
      <alignment horizontal="center" vertical="center" wrapText="1"/>
    </xf>
    <xf numFmtId="4" fontId="22" fillId="0" borderId="1" xfId="0" applyNumberFormat="1" applyFont="1" applyBorder="1" applyAlignment="1">
      <alignment horizontal="left" vertical="top" wrapText="1"/>
    </xf>
    <xf numFmtId="4" fontId="22" fillId="0" borderId="1" xfId="0" applyNumberFormat="1" applyFont="1" applyBorder="1" applyAlignment="1">
      <alignment vertical="top" wrapText="1"/>
    </xf>
    <xf numFmtId="4" fontId="22" fillId="2" borderId="1" xfId="0" applyNumberFormat="1" applyFont="1" applyFill="1" applyBorder="1" applyAlignment="1">
      <alignment horizontal="center" vertical="center" wrapText="1"/>
    </xf>
    <xf numFmtId="4" fontId="22" fillId="4" borderId="1" xfId="0" applyNumberFormat="1" applyFont="1" applyFill="1" applyBorder="1" applyAlignment="1">
      <alignment horizontal="center" vertical="center" wrapText="1"/>
    </xf>
    <xf numFmtId="0" fontId="22" fillId="0" borderId="6" xfId="0" applyFont="1" applyBorder="1" applyAlignment="1">
      <alignment horizontal="center" vertical="center" wrapText="1"/>
    </xf>
    <xf numFmtId="4" fontId="22" fillId="0" borderId="6" xfId="0" applyNumberFormat="1" applyFont="1" applyBorder="1" applyAlignment="1">
      <alignment horizontal="center" vertical="center"/>
    </xf>
    <xf numFmtId="4" fontId="22" fillId="0" borderId="6" xfId="0" applyNumberFormat="1" applyFont="1" applyBorder="1" applyAlignment="1">
      <alignment horizontal="center" vertical="center" wrapText="1"/>
    </xf>
    <xf numFmtId="0" fontId="22" fillId="0" borderId="1" xfId="0" applyFont="1" applyBorder="1" applyAlignment="1">
      <alignment horizontal="left" vertical="top" wrapText="1"/>
    </xf>
    <xf numFmtId="4" fontId="22" fillId="0" borderId="1" xfId="0" applyNumberFormat="1" applyFont="1" applyBorder="1" applyAlignment="1">
      <alignment horizontal="center"/>
    </xf>
    <xf numFmtId="0" fontId="22" fillId="0" borderId="1" xfId="0" applyFont="1" applyBorder="1" applyAlignment="1">
      <alignment vertical="top" wrapText="1"/>
    </xf>
    <xf numFmtId="0" fontId="22" fillId="0" borderId="1" xfId="0" applyFont="1" applyBorder="1" applyAlignment="1">
      <alignment horizontal="center" vertical="top" wrapText="1"/>
    </xf>
    <xf numFmtId="4" fontId="13" fillId="0" borderId="1" xfId="0" applyNumberFormat="1" applyFont="1" applyBorder="1" applyAlignment="1">
      <alignment horizontal="center" vertical="center"/>
    </xf>
    <xf numFmtId="0" fontId="30" fillId="0" borderId="1" xfId="0" applyFont="1" applyBorder="1" applyAlignment="1">
      <alignment horizontal="center" vertical="center"/>
    </xf>
    <xf numFmtId="0" fontId="29" fillId="0" borderId="1" xfId="0" applyFont="1" applyBorder="1" applyAlignment="1">
      <alignment horizontal="center" vertical="top" wrapText="1"/>
    </xf>
    <xf numFmtId="0" fontId="29" fillId="0" borderId="1" xfId="0" applyFont="1" applyBorder="1" applyAlignment="1">
      <alignment vertical="top" wrapText="1"/>
    </xf>
    <xf numFmtId="4" fontId="31" fillId="0" borderId="1" xfId="0" applyNumberFormat="1" applyFont="1" applyBorder="1" applyAlignment="1">
      <alignment horizontal="center" vertical="center"/>
    </xf>
    <xf numFmtId="4" fontId="29" fillId="0" borderId="1" xfId="0" applyNumberFormat="1" applyFont="1" applyBorder="1" applyAlignment="1">
      <alignment horizontal="center" vertical="center"/>
    </xf>
    <xf numFmtId="0" fontId="27" fillId="0" borderId="1" xfId="0" applyFont="1" applyBorder="1" applyAlignment="1">
      <alignment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3" fontId="9" fillId="0" borderId="1" xfId="0" applyNumberFormat="1" applyFont="1" applyBorder="1" applyAlignment="1">
      <alignment horizontal="center" vertical="center" wrapText="1"/>
    </xf>
    <xf numFmtId="4" fontId="9" fillId="0" borderId="1" xfId="0" applyNumberFormat="1" applyFont="1" applyBorder="1" applyAlignment="1">
      <alignment horizontal="center" vertical="center"/>
    </xf>
    <xf numFmtId="0" fontId="22" fillId="0" borderId="1" xfId="0" applyFont="1" applyBorder="1" applyAlignment="1">
      <alignment horizontal="center" vertical="center"/>
    </xf>
    <xf numFmtId="0" fontId="13" fillId="0" borderId="1" xfId="0" applyFont="1" applyBorder="1" applyAlignment="1">
      <alignment horizontal="center" vertical="center"/>
    </xf>
    <xf numFmtId="0" fontId="27" fillId="0" borderId="1" xfId="0" applyFont="1" applyBorder="1" applyAlignment="1">
      <alignment horizontal="center" vertical="top"/>
    </xf>
    <xf numFmtId="0" fontId="22" fillId="0" borderId="1" xfId="0" applyFont="1" applyBorder="1" applyAlignment="1">
      <alignment vertical="center" wrapText="1"/>
    </xf>
    <xf numFmtId="3" fontId="22" fillId="0" borderId="1" xfId="0" applyNumberFormat="1" applyFont="1" applyBorder="1" applyAlignment="1">
      <alignment horizontal="center" vertical="center"/>
    </xf>
    <xf numFmtId="0" fontId="22" fillId="0" borderId="0" xfId="0" applyFont="1" applyAlignment="1">
      <alignment horizontal="center" vertical="center"/>
    </xf>
    <xf numFmtId="0" fontId="32" fillId="0" borderId="1" xfId="0" applyFont="1" applyBorder="1" applyAlignment="1">
      <alignment horizontal="center" vertical="center" wrapText="1"/>
    </xf>
    <xf numFmtId="0" fontId="29" fillId="0" borderId="1" xfId="0" applyFont="1" applyBorder="1" applyAlignment="1">
      <alignment horizontal="center" vertical="center"/>
    </xf>
    <xf numFmtId="0" fontId="33" fillId="0" borderId="1" xfId="0" applyFont="1" applyBorder="1"/>
    <xf numFmtId="0" fontId="1" fillId="0" borderId="0" xfId="0" applyFont="1" applyFill="1" applyAlignment="1">
      <alignment vertical="center"/>
    </xf>
    <xf numFmtId="0" fontId="1" fillId="0" borderId="0" xfId="0" applyFont="1" applyFill="1" applyAlignment="1">
      <alignment horizontal="center" vertical="center"/>
    </xf>
    <xf numFmtId="0" fontId="0" fillId="0" borderId="0" xfId="0" applyFill="1"/>
    <xf numFmtId="0" fontId="0" fillId="0" borderId="0" xfId="0" applyFill="1" applyAlignment="1">
      <alignment horizontal="center"/>
    </xf>
    <xf numFmtId="0" fontId="16" fillId="0" borderId="0" xfId="0" applyFont="1" applyFill="1" applyAlignment="1">
      <alignment vertical="top" wrapText="1"/>
    </xf>
    <xf numFmtId="0" fontId="16" fillId="0" borderId="0" xfId="0" applyFont="1" applyFill="1" applyAlignment="1">
      <alignment horizontal="center" vertical="top"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4" fontId="27" fillId="0" borderId="6" xfId="0" applyNumberFormat="1" applyFont="1" applyFill="1" applyBorder="1" applyAlignment="1">
      <alignment horizontal="center" vertical="center"/>
    </xf>
    <xf numFmtId="4" fontId="28" fillId="0" borderId="1" xfId="0" applyNumberFormat="1" applyFont="1" applyFill="1" applyBorder="1" applyAlignment="1">
      <alignment horizontal="center" vertical="center"/>
    </xf>
    <xf numFmtId="4" fontId="27" fillId="0" borderId="0" xfId="0" applyNumberFormat="1" applyFont="1" applyFill="1"/>
    <xf numFmtId="4" fontId="27" fillId="0" borderId="0" xfId="0" applyNumberFormat="1" applyFont="1" applyFill="1" applyAlignment="1">
      <alignment horizontal="center"/>
    </xf>
    <xf numFmtId="0" fontId="6" fillId="0" borderId="0" xfId="0" applyFont="1" applyFill="1"/>
    <xf numFmtId="0" fontId="6" fillId="0" borderId="0" xfId="0" applyFont="1" applyFill="1" applyAlignment="1">
      <alignment horizontal="center"/>
    </xf>
    <xf numFmtId="0" fontId="4" fillId="0" borderId="2" xfId="0" applyFont="1" applyBorder="1" applyAlignment="1">
      <alignment horizontal="right" vertical="center" wrapText="1"/>
    </xf>
    <xf numFmtId="0" fontId="4" fillId="0" borderId="4" xfId="0" applyFont="1" applyBorder="1" applyAlignment="1">
      <alignment horizontal="right" vertical="center" wrapText="1"/>
    </xf>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2" fillId="0" borderId="0" xfId="0" applyFont="1" applyAlignment="1">
      <alignment horizontal="center"/>
    </xf>
    <xf numFmtId="0" fontId="4" fillId="0" borderId="1" xfId="0" applyFont="1" applyBorder="1" applyAlignment="1">
      <alignment horizontal="center" vertical="center" wrapText="1"/>
    </xf>
    <xf numFmtId="0" fontId="1" fillId="0" borderId="0" xfId="0" applyFont="1" applyAlignment="1">
      <alignment horizontal="left" vertical="center"/>
    </xf>
    <xf numFmtId="0" fontId="1" fillId="0" borderId="0" xfId="0" applyFont="1" applyAlignment="1">
      <alignment vertical="center"/>
    </xf>
    <xf numFmtId="0" fontId="2" fillId="0" borderId="0" xfId="0" applyFont="1" applyAlignment="1">
      <alignment horizont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3" borderId="2" xfId="0" applyFont="1" applyFill="1" applyBorder="1" applyAlignment="1">
      <alignment horizontal="left"/>
    </xf>
    <xf numFmtId="0" fontId="4" fillId="3" borderId="3" xfId="0" applyFont="1" applyFill="1" applyBorder="1" applyAlignment="1">
      <alignment horizontal="left"/>
    </xf>
    <xf numFmtId="0" fontId="4" fillId="3" borderId="4" xfId="0" applyFont="1" applyFill="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4" fillId="0" borderId="2" xfId="0" applyFont="1" applyFill="1" applyBorder="1" applyAlignment="1">
      <alignment horizontal="left"/>
    </xf>
    <xf numFmtId="0" fontId="4" fillId="0" borderId="3" xfId="0" applyFont="1" applyFill="1" applyBorder="1" applyAlignment="1">
      <alignment horizontal="left"/>
    </xf>
    <xf numFmtId="0" fontId="4" fillId="0" borderId="4" xfId="0" applyFont="1" applyFill="1" applyBorder="1" applyAlignment="1">
      <alignment horizontal="left"/>
    </xf>
    <xf numFmtId="0" fontId="4" fillId="3" borderId="2" xfId="0" applyFont="1" applyFill="1" applyBorder="1" applyAlignment="1">
      <alignment horizontal="left" wrapText="1"/>
    </xf>
    <xf numFmtId="0" fontId="4" fillId="3" borderId="3" xfId="0" applyFont="1" applyFill="1" applyBorder="1" applyAlignment="1">
      <alignment horizontal="left" wrapText="1"/>
    </xf>
    <xf numFmtId="0" fontId="4" fillId="3" borderId="4" xfId="0" applyFont="1" applyFill="1" applyBorder="1" applyAlignment="1">
      <alignment horizontal="left" wrapText="1"/>
    </xf>
    <xf numFmtId="0" fontId="4" fillId="0" borderId="2" xfId="0" applyFont="1" applyFill="1" applyBorder="1" applyAlignment="1">
      <alignment horizontal="left" wrapText="1"/>
    </xf>
    <xf numFmtId="0" fontId="4" fillId="0" borderId="3" xfId="0" applyFont="1" applyFill="1" applyBorder="1" applyAlignment="1">
      <alignment horizontal="left" wrapText="1"/>
    </xf>
    <xf numFmtId="0" fontId="4" fillId="0" borderId="4" xfId="0" applyFont="1" applyFill="1" applyBorder="1" applyAlignment="1">
      <alignment horizontal="left" wrapText="1"/>
    </xf>
    <xf numFmtId="4" fontId="25" fillId="0" borderId="1" xfId="0" applyNumberFormat="1" applyFont="1" applyBorder="1" applyAlignment="1">
      <alignment horizontal="center" vertical="center" wrapText="1"/>
    </xf>
    <xf numFmtId="167" fontId="25" fillId="0" borderId="1" xfId="0" applyNumberFormat="1" applyFont="1" applyBorder="1" applyAlignment="1">
      <alignment horizontal="center" vertical="center" wrapText="1"/>
    </xf>
    <xf numFmtId="4" fontId="25" fillId="0" borderId="1" xfId="0" applyNumberFormat="1" applyFont="1" applyBorder="1" applyAlignment="1">
      <alignment horizontal="center" vertical="center"/>
    </xf>
    <xf numFmtId="4" fontId="25" fillId="0" borderId="1" xfId="0" applyNumberFormat="1" applyFont="1" applyBorder="1" applyAlignment="1">
      <alignment vertical="center" wrapText="1"/>
    </xf>
    <xf numFmtId="4" fontId="25" fillId="0" borderId="6" xfId="0" applyNumberFormat="1" applyFont="1" applyBorder="1" applyAlignment="1">
      <alignment horizontal="center" vertical="center" wrapText="1"/>
    </xf>
    <xf numFmtId="4" fontId="25" fillId="0" borderId="7" xfId="0" applyNumberFormat="1" applyFont="1" applyBorder="1" applyAlignment="1">
      <alignment horizontal="center" vertical="center" wrapText="1"/>
    </xf>
    <xf numFmtId="4" fontId="6" fillId="0" borderId="1" xfId="0" applyNumberFormat="1" applyFont="1" applyBorder="1" applyAlignment="1">
      <alignment horizontal="center" vertical="center" wrapText="1"/>
    </xf>
    <xf numFmtId="4" fontId="6" fillId="0" borderId="1" xfId="0" applyNumberFormat="1" applyFont="1" applyBorder="1" applyAlignment="1">
      <alignment horizontal="center" vertical="center"/>
    </xf>
    <xf numFmtId="4" fontId="6" fillId="0" borderId="1" xfId="0" applyNumberFormat="1" applyFont="1" applyFill="1" applyBorder="1" applyAlignment="1">
      <alignment horizontal="center" vertical="center" wrapText="1"/>
    </xf>
    <xf numFmtId="4" fontId="26" fillId="4" borderId="1" xfId="0" applyNumberFormat="1" applyFont="1" applyFill="1" applyBorder="1" applyAlignment="1">
      <alignment vertical="center"/>
    </xf>
    <xf numFmtId="0" fontId="17" fillId="0" borderId="1" xfId="0" applyFont="1" applyBorder="1" applyAlignment="1">
      <alignment horizontal="center" vertical="center" wrapText="1"/>
    </xf>
    <xf numFmtId="4" fontId="26" fillId="6" borderId="1" xfId="0" applyNumberFormat="1" applyFont="1" applyFill="1" applyBorder="1" applyAlignment="1">
      <alignment vertical="center"/>
    </xf>
    <xf numFmtId="0" fontId="1" fillId="0" borderId="0" xfId="0" applyFont="1" applyAlignment="1">
      <alignment vertical="top" wrapText="1"/>
    </xf>
    <xf numFmtId="0" fontId="17" fillId="6" borderId="1" xfId="0" applyFont="1" applyFill="1" applyBorder="1" applyAlignment="1">
      <alignment vertical="center"/>
    </xf>
    <xf numFmtId="0" fontId="17" fillId="4" borderId="1" xfId="0" applyFont="1" applyFill="1" applyBorder="1" applyAlignment="1">
      <alignment vertical="center"/>
    </xf>
    <xf numFmtId="0" fontId="17" fillId="6" borderId="1" xfId="0" applyFont="1" applyFill="1" applyBorder="1" applyAlignment="1">
      <alignment vertical="center" wrapText="1"/>
    </xf>
    <xf numFmtId="167" fontId="25" fillId="0" borderId="1" xfId="0" applyNumberFormat="1" applyFont="1" applyFill="1" applyBorder="1" applyAlignment="1">
      <alignment horizontal="center" vertical="center" wrapText="1"/>
    </xf>
    <xf numFmtId="4" fontId="25" fillId="0" borderId="1" xfId="0" applyNumberFormat="1" applyFont="1" applyFill="1" applyBorder="1" applyAlignment="1">
      <alignment horizontal="center" vertical="center" wrapText="1"/>
    </xf>
    <xf numFmtId="4" fontId="3" fillId="4" borderId="2" xfId="0" applyNumberFormat="1" applyFont="1" applyFill="1" applyBorder="1" applyAlignment="1">
      <alignment vertical="center"/>
    </xf>
    <xf numFmtId="4" fontId="3" fillId="4" borderId="3" xfId="0" applyNumberFormat="1" applyFont="1" applyFill="1" applyBorder="1" applyAlignment="1">
      <alignment vertical="center"/>
    </xf>
    <xf numFmtId="4" fontId="3" fillId="4" borderId="4" xfId="0" applyNumberFormat="1" applyFont="1" applyFill="1" applyBorder="1" applyAlignment="1">
      <alignment vertical="center"/>
    </xf>
    <xf numFmtId="4" fontId="3" fillId="4" borderId="1" xfId="0" applyNumberFormat="1" applyFont="1" applyFill="1" applyBorder="1" applyAlignment="1">
      <alignment vertical="center"/>
    </xf>
    <xf numFmtId="4" fontId="3" fillId="6" borderId="1" xfId="0" applyNumberFormat="1" applyFont="1" applyFill="1" applyBorder="1" applyAlignment="1">
      <alignment vertical="center"/>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4" fontId="6" fillId="0" borderId="6" xfId="0" applyNumberFormat="1" applyFont="1" applyBorder="1" applyAlignment="1">
      <alignment vertical="center" wrapText="1"/>
    </xf>
    <xf numFmtId="4" fontId="6" fillId="0" borderId="7" xfId="0" applyNumberFormat="1" applyFont="1" applyBorder="1" applyAlignment="1">
      <alignment vertical="center" wrapText="1"/>
    </xf>
    <xf numFmtId="4" fontId="6" fillId="0" borderId="1" xfId="0" applyNumberFormat="1" applyFont="1" applyBorder="1" applyAlignment="1">
      <alignment vertical="center" wrapText="1"/>
    </xf>
    <xf numFmtId="4" fontId="6" fillId="0" borderId="0" xfId="0" applyNumberFormat="1" applyFont="1" applyAlignment="1">
      <alignment vertical="center"/>
    </xf>
    <xf numFmtId="0" fontId="6" fillId="0" borderId="0" xfId="0" applyFont="1" applyAlignment="1">
      <alignment vertical="center"/>
    </xf>
    <xf numFmtId="0" fontId="6" fillId="0" borderId="0" xfId="0" applyFont="1" applyAlignment="1">
      <alignment vertical="center" wrapText="1"/>
    </xf>
    <xf numFmtId="4" fontId="3" fillId="0" borderId="1" xfId="0" applyNumberFormat="1" applyFont="1" applyBorder="1" applyAlignment="1">
      <alignment horizontal="right" vertical="center" wrapText="1"/>
    </xf>
    <xf numFmtId="4" fontId="25" fillId="0" borderId="6" xfId="0" applyNumberFormat="1" applyFont="1" applyBorder="1" applyAlignment="1">
      <alignment vertical="center" wrapText="1"/>
    </xf>
    <xf numFmtId="4" fontId="25" fillId="0" borderId="7" xfId="0" applyNumberFormat="1" applyFont="1" applyBorder="1" applyAlignment="1">
      <alignment vertical="center" wrapText="1"/>
    </xf>
    <xf numFmtId="4" fontId="26" fillId="6" borderId="1" xfId="0" applyNumberFormat="1" applyFont="1" applyFill="1" applyBorder="1" applyAlignment="1">
      <alignment vertical="center" wrapText="1"/>
    </xf>
    <xf numFmtId="0" fontId="25" fillId="0" borderId="1" xfId="0" applyFont="1" applyBorder="1" applyAlignment="1">
      <alignment horizontal="center" vertical="center" wrapText="1"/>
    </xf>
    <xf numFmtId="0" fontId="26" fillId="6" borderId="1" xfId="0" applyFont="1" applyFill="1" applyBorder="1" applyAlignment="1">
      <alignment vertical="center" wrapText="1"/>
    </xf>
    <xf numFmtId="0" fontId="26" fillId="4" borderId="1" xfId="0" applyFont="1" applyFill="1" applyBorder="1" applyAlignment="1">
      <alignment vertical="center"/>
    </xf>
    <xf numFmtId="0" fontId="26" fillId="0" borderId="1" xfId="0" applyFont="1" applyBorder="1" applyAlignment="1">
      <alignment horizontal="center" vertical="center" wrapText="1"/>
    </xf>
    <xf numFmtId="0" fontId="16" fillId="0" borderId="0" xfId="0" applyFont="1" applyAlignment="1">
      <alignment vertical="top" wrapText="1"/>
    </xf>
    <xf numFmtId="0" fontId="3" fillId="0" borderId="1" xfId="0" applyFont="1" applyBorder="1" applyAlignment="1">
      <alignment horizontal="center" vertical="center" wrapText="1"/>
    </xf>
    <xf numFmtId="0" fontId="3" fillId="6" borderId="1" xfId="0" applyFont="1" applyFill="1" applyBorder="1" applyAlignment="1">
      <alignment vertical="center" wrapText="1"/>
    </xf>
    <xf numFmtId="2" fontId="25" fillId="0" borderId="1" xfId="0" applyNumberFormat="1" applyFont="1" applyBorder="1" applyAlignment="1">
      <alignment horizontal="center" vertical="center"/>
    </xf>
    <xf numFmtId="0" fontId="25" fillId="0" borderId="1" xfId="0" applyFont="1" applyBorder="1" applyAlignment="1">
      <alignment vertical="center" wrapText="1"/>
    </xf>
    <xf numFmtId="0" fontId="26" fillId="4" borderId="2" xfId="0" applyFont="1" applyFill="1" applyBorder="1" applyAlignment="1">
      <alignment vertical="center"/>
    </xf>
    <xf numFmtId="0" fontId="26" fillId="4" borderId="3" xfId="0" applyFont="1" applyFill="1" applyBorder="1" applyAlignment="1">
      <alignment vertical="center"/>
    </xf>
    <xf numFmtId="0" fontId="26" fillId="4" borderId="4" xfId="0" applyFont="1" applyFill="1" applyBorder="1" applyAlignment="1">
      <alignment vertical="center"/>
    </xf>
    <xf numFmtId="2" fontId="25" fillId="0" borderId="6" xfId="0" applyNumberFormat="1" applyFont="1" applyBorder="1" applyAlignment="1">
      <alignment horizontal="center" vertical="center" wrapText="1"/>
    </xf>
    <xf numFmtId="2" fontId="25" fillId="0" borderId="7" xfId="0" applyNumberFormat="1" applyFont="1" applyBorder="1" applyAlignment="1">
      <alignment horizontal="center" vertical="center" wrapText="1"/>
    </xf>
    <xf numFmtId="2" fontId="25" fillId="0" borderId="6" xfId="0" applyNumberFormat="1" applyFont="1" applyBorder="1" applyAlignment="1">
      <alignment horizontal="center" vertical="center"/>
    </xf>
    <xf numFmtId="2" fontId="25" fillId="0" borderId="7" xfId="0" applyNumberFormat="1" applyFont="1" applyBorder="1" applyAlignment="1">
      <alignment horizontal="center" vertical="center"/>
    </xf>
    <xf numFmtId="2" fontId="25" fillId="0" borderId="1" xfId="0" applyNumberFormat="1" applyFont="1" applyBorder="1" applyAlignment="1">
      <alignment horizontal="center" vertical="center" wrapText="1"/>
    </xf>
    <xf numFmtId="0" fontId="25" fillId="0" borderId="6" xfId="0" applyFont="1" applyBorder="1" applyAlignment="1">
      <alignment vertical="center" wrapText="1"/>
    </xf>
    <xf numFmtId="0" fontId="25" fillId="0" borderId="7" xfId="0" applyFont="1" applyBorder="1" applyAlignment="1">
      <alignment vertical="center" wrapText="1"/>
    </xf>
    <xf numFmtId="167" fontId="25" fillId="0" borderId="6" xfId="0" applyNumberFormat="1" applyFont="1" applyBorder="1" applyAlignment="1">
      <alignment horizontal="center" vertical="center" wrapText="1"/>
    </xf>
    <xf numFmtId="167" fontId="25" fillId="0" borderId="7" xfId="0" applyNumberFormat="1" applyFont="1" applyBorder="1" applyAlignment="1">
      <alignment horizontal="center" vertical="center" wrapText="1"/>
    </xf>
    <xf numFmtId="0" fontId="25" fillId="0" borderId="1" xfId="0" applyFont="1" applyFill="1" applyBorder="1" applyAlignment="1">
      <alignment horizontal="center" vertical="center" wrapText="1"/>
    </xf>
    <xf numFmtId="0" fontId="26" fillId="0" borderId="1" xfId="0" applyFont="1" applyFill="1" applyBorder="1" applyAlignment="1">
      <alignment vertical="center" wrapText="1"/>
    </xf>
    <xf numFmtId="0" fontId="25" fillId="0" borderId="1" xfId="0" applyFont="1" applyBorder="1" applyAlignment="1">
      <alignment horizontal="center" vertical="center"/>
    </xf>
    <xf numFmtId="4" fontId="27" fillId="0" borderId="6" xfId="0" applyNumberFormat="1" applyFont="1" applyBorder="1" applyAlignment="1">
      <alignment vertical="center" wrapText="1"/>
    </xf>
    <xf numFmtId="4" fontId="27" fillId="0" borderId="7" xfId="0" applyNumberFormat="1" applyFont="1" applyBorder="1" applyAlignment="1">
      <alignment vertical="center" wrapText="1"/>
    </xf>
    <xf numFmtId="4" fontId="27" fillId="0" borderId="1" xfId="0" applyNumberFormat="1" applyFont="1" applyBorder="1" applyAlignment="1">
      <alignment horizontal="center"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28" fillId="4" borderId="1" xfId="0" applyFont="1" applyFill="1" applyBorder="1" applyAlignment="1">
      <alignment vertical="center"/>
    </xf>
    <xf numFmtId="2" fontId="27" fillId="0" borderId="1" xfId="0" applyNumberFormat="1" applyFont="1" applyBorder="1" applyAlignment="1">
      <alignment horizontal="center" vertical="center" wrapText="1"/>
    </xf>
    <xf numFmtId="0" fontId="27" fillId="0" borderId="1" xfId="0" applyFont="1" applyBorder="1" applyAlignment="1">
      <alignment horizontal="center" vertical="center" wrapText="1"/>
    </xf>
    <xf numFmtId="0" fontId="27" fillId="0" borderId="1" xfId="0" applyFont="1" applyFill="1" applyBorder="1" applyAlignment="1">
      <alignment horizontal="center" vertical="center"/>
    </xf>
    <xf numFmtId="0" fontId="27" fillId="0" borderId="1" xfId="0" applyFont="1" applyBorder="1" applyAlignment="1">
      <alignment horizontal="center" vertical="center"/>
    </xf>
    <xf numFmtId="0" fontId="28" fillId="6" borderId="1" xfId="0" applyFont="1" applyFill="1" applyBorder="1" applyAlignment="1">
      <alignment vertical="center" wrapText="1"/>
    </xf>
    <xf numFmtId="0" fontId="17" fillId="6" borderId="2" xfId="0" applyFont="1" applyFill="1" applyBorder="1" applyAlignment="1">
      <alignment horizontal="left" vertical="center" wrapText="1"/>
    </xf>
    <xf numFmtId="0" fontId="17" fillId="6" borderId="3" xfId="0" applyFont="1" applyFill="1" applyBorder="1" applyAlignment="1">
      <alignment horizontal="left" vertical="center" wrapText="1"/>
    </xf>
    <xf numFmtId="0" fontId="17" fillId="6" borderId="4" xfId="0" applyFont="1" applyFill="1" applyBorder="1" applyAlignment="1">
      <alignment horizontal="left" vertical="center" wrapText="1"/>
    </xf>
    <xf numFmtId="0" fontId="27" fillId="0" borderId="1" xfId="0" applyFont="1" applyBorder="1" applyAlignment="1">
      <alignment vertical="center" wrapText="1"/>
    </xf>
    <xf numFmtId="2" fontId="27" fillId="0" borderId="1" xfId="0" applyNumberFormat="1" applyFont="1" applyBorder="1" applyAlignment="1">
      <alignment horizontal="center" vertical="center"/>
    </xf>
    <xf numFmtId="4" fontId="27" fillId="0" borderId="6" xfId="0" applyNumberFormat="1" applyFont="1" applyBorder="1" applyAlignment="1">
      <alignment horizontal="center" vertical="center" wrapText="1"/>
    </xf>
    <xf numFmtId="4" fontId="27" fillId="0" borderId="7" xfId="0" applyNumberFormat="1" applyFont="1" applyBorder="1" applyAlignment="1">
      <alignment horizontal="center" vertical="center" wrapText="1"/>
    </xf>
    <xf numFmtId="0" fontId="27" fillId="0" borderId="4" xfId="0" applyFont="1" applyBorder="1" applyAlignment="1">
      <alignment horizontal="center" vertical="center" wrapText="1"/>
    </xf>
    <xf numFmtId="0" fontId="28" fillId="4" borderId="6" xfId="0" applyFont="1" applyFill="1" applyBorder="1" applyAlignment="1">
      <alignment vertical="center"/>
    </xf>
    <xf numFmtId="0" fontId="28" fillId="0" borderId="1" xfId="0" applyFont="1" applyBorder="1" applyAlignment="1">
      <alignment horizontal="center" vertical="center" wrapText="1"/>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8" fillId="6" borderId="7" xfId="0" applyFont="1" applyFill="1" applyBorder="1" applyAlignment="1">
      <alignment vertical="center" wrapText="1"/>
    </xf>
    <xf numFmtId="0" fontId="27" fillId="0" borderId="2" xfId="0" applyFont="1" applyBorder="1" applyAlignment="1">
      <alignment horizontal="center" vertical="center" wrapText="1"/>
    </xf>
    <xf numFmtId="4" fontId="28" fillId="4" borderId="1" xfId="0" applyNumberFormat="1" applyFont="1" applyFill="1" applyBorder="1" applyAlignment="1">
      <alignment vertical="center"/>
    </xf>
    <xf numFmtId="4" fontId="27" fillId="0" borderId="1" xfId="0" applyNumberFormat="1" applyFont="1" applyFill="1" applyBorder="1" applyAlignment="1">
      <alignment horizontal="center" vertical="center" wrapText="1"/>
    </xf>
    <xf numFmtId="4" fontId="27"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4" fontId="28" fillId="6" borderId="2" xfId="0" applyNumberFormat="1" applyFont="1" applyFill="1" applyBorder="1" applyAlignment="1">
      <alignment horizontal="left" vertical="center" wrapText="1"/>
    </xf>
    <xf numFmtId="4" fontId="28" fillId="6" borderId="3" xfId="0" applyNumberFormat="1" applyFont="1" applyFill="1" applyBorder="1" applyAlignment="1">
      <alignment horizontal="left" vertical="center" wrapText="1"/>
    </xf>
    <xf numFmtId="4" fontId="28" fillId="6" borderId="4" xfId="0" applyNumberFormat="1" applyFont="1" applyFill="1" applyBorder="1" applyAlignment="1">
      <alignment horizontal="left" vertical="center" wrapText="1"/>
    </xf>
    <xf numFmtId="4" fontId="28" fillId="6" borderId="2" xfId="0" applyNumberFormat="1" applyFont="1" applyFill="1" applyBorder="1" applyAlignment="1">
      <alignment horizontal="left" vertical="center"/>
    </xf>
    <xf numFmtId="4" fontId="28" fillId="6" borderId="3" xfId="0" applyNumberFormat="1" applyFont="1" applyFill="1" applyBorder="1" applyAlignment="1">
      <alignment horizontal="left" vertical="center"/>
    </xf>
    <xf numFmtId="4" fontId="28" fillId="6" borderId="4" xfId="0" applyNumberFormat="1" applyFont="1" applyFill="1" applyBorder="1" applyAlignment="1">
      <alignment horizontal="left" vertical="center"/>
    </xf>
    <xf numFmtId="4" fontId="28" fillId="6" borderId="1" xfId="0" applyNumberFormat="1" applyFont="1" applyFill="1" applyBorder="1" applyAlignment="1">
      <alignment vertical="center" wrapText="1"/>
    </xf>
    <xf numFmtId="4" fontId="27" fillId="0" borderId="1" xfId="0" applyNumberFormat="1" applyFont="1" applyBorder="1" applyAlignment="1">
      <alignment horizontal="center" vertical="center"/>
    </xf>
    <xf numFmtId="4" fontId="27" fillId="0" borderId="1" xfId="0" applyNumberFormat="1" applyFont="1" applyBorder="1" applyAlignment="1">
      <alignment vertical="center" wrapText="1"/>
    </xf>
    <xf numFmtId="0" fontId="3" fillId="6" borderId="2" xfId="0" applyFont="1" applyFill="1" applyBorder="1" applyAlignment="1">
      <alignment horizontal="left" vertical="center" wrapText="1"/>
    </xf>
    <xf numFmtId="0" fontId="3" fillId="6" borderId="3" xfId="0" applyFont="1" applyFill="1" applyBorder="1" applyAlignment="1">
      <alignment horizontal="left" vertical="center" wrapText="1"/>
    </xf>
    <xf numFmtId="0" fontId="3" fillId="6" borderId="4" xfId="0" applyFont="1" applyFill="1" applyBorder="1" applyAlignment="1">
      <alignment horizontal="left" vertical="center" wrapText="1"/>
    </xf>
    <xf numFmtId="0" fontId="3" fillId="4" borderId="1" xfId="0" applyFont="1" applyFill="1" applyBorder="1" applyAlignment="1">
      <alignment vertical="center"/>
    </xf>
    <xf numFmtId="4" fontId="28" fillId="4" borderId="2" xfId="0" applyNumberFormat="1" applyFont="1" applyFill="1" applyBorder="1" applyAlignment="1">
      <alignment horizontal="left" vertical="center"/>
    </xf>
    <xf numFmtId="4" fontId="28" fillId="4" borderId="3" xfId="0" applyNumberFormat="1" applyFont="1" applyFill="1" applyBorder="1" applyAlignment="1">
      <alignment horizontal="left" vertical="center"/>
    </xf>
    <xf numFmtId="4" fontId="28" fillId="4" borderId="4" xfId="0" applyNumberFormat="1" applyFont="1" applyFill="1" applyBorder="1" applyAlignment="1">
      <alignment horizontal="left" vertical="center"/>
    </xf>
    <xf numFmtId="4" fontId="27" fillId="0" borderId="6" xfId="0" applyNumberFormat="1" applyFont="1" applyFill="1" applyBorder="1" applyAlignment="1">
      <alignment horizontal="center" vertical="center" wrapText="1"/>
    </xf>
    <xf numFmtId="4" fontId="27" fillId="0" borderId="7" xfId="0" applyNumberFormat="1" applyFont="1" applyFill="1" applyBorder="1" applyAlignment="1">
      <alignment horizontal="center" vertical="center" wrapText="1"/>
    </xf>
    <xf numFmtId="4" fontId="28" fillId="4" borderId="6" xfId="0" applyNumberFormat="1" applyFont="1" applyFill="1" applyBorder="1" applyAlignment="1">
      <alignment vertical="center"/>
    </xf>
    <xf numFmtId="4" fontId="27" fillId="0" borderId="4" xfId="0" applyNumberFormat="1" applyFont="1" applyBorder="1" applyAlignment="1">
      <alignment horizontal="center" vertical="center" wrapText="1"/>
    </xf>
    <xf numFmtId="4" fontId="28" fillId="4" borderId="7" xfId="0" applyNumberFormat="1" applyFont="1" applyFill="1" applyBorder="1" applyAlignment="1">
      <alignment vertical="center"/>
    </xf>
    <xf numFmtId="4" fontId="28" fillId="0" borderId="1" xfId="0" applyNumberFormat="1" applyFont="1" applyBorder="1" applyAlignment="1">
      <alignment horizontal="right" vertical="center" wrapText="1"/>
    </xf>
    <xf numFmtId="4" fontId="22" fillId="0" borderId="6" xfId="0" applyNumberFormat="1" applyFont="1" applyBorder="1" applyAlignment="1">
      <alignment horizontal="center" vertical="center"/>
    </xf>
    <xf numFmtId="4" fontId="22" fillId="0" borderId="7" xfId="0" applyNumberFormat="1" applyFont="1" applyBorder="1" applyAlignment="1">
      <alignment horizontal="center" vertical="center"/>
    </xf>
    <xf numFmtId="4" fontId="13" fillId="4" borderId="1" xfId="0" applyNumberFormat="1" applyFont="1" applyFill="1" applyBorder="1" applyAlignment="1">
      <alignment vertical="center"/>
    </xf>
    <xf numFmtId="4" fontId="13" fillId="4" borderId="8" xfId="0" applyNumberFormat="1" applyFont="1" applyFill="1" applyBorder="1" applyAlignment="1">
      <alignment vertical="center"/>
    </xf>
    <xf numFmtId="4" fontId="22" fillId="0" borderId="1" xfId="0" applyNumberFormat="1" applyFont="1" applyBorder="1" applyAlignment="1">
      <alignment horizontal="center" vertical="center" wrapText="1"/>
    </xf>
    <xf numFmtId="4" fontId="22" fillId="0" borderId="4" xfId="0" applyNumberFormat="1" applyFont="1" applyBorder="1" applyAlignment="1">
      <alignment horizontal="center" vertical="center" wrapText="1"/>
    </xf>
    <xf numFmtId="4" fontId="22" fillId="0" borderId="6" xfId="0" applyNumberFormat="1" applyFont="1" applyBorder="1" applyAlignment="1">
      <alignment horizontal="center" vertical="center" wrapText="1"/>
    </xf>
    <xf numFmtId="4" fontId="22" fillId="0" borderId="7" xfId="0" applyNumberFormat="1" applyFont="1" applyBorder="1" applyAlignment="1">
      <alignment horizontal="center" vertical="center" wrapText="1"/>
    </xf>
    <xf numFmtId="4" fontId="22" fillId="0" borderId="1" xfId="0" applyNumberFormat="1" applyFont="1" applyBorder="1" applyAlignment="1">
      <alignment horizontal="center" vertical="center"/>
    </xf>
    <xf numFmtId="4" fontId="13" fillId="6" borderId="1" xfId="0" applyNumberFormat="1" applyFont="1" applyFill="1" applyBorder="1" applyAlignment="1">
      <alignment vertical="center" wrapText="1"/>
    </xf>
    <xf numFmtId="4" fontId="13" fillId="4" borderId="7" xfId="0" applyNumberFormat="1" applyFont="1" applyFill="1" applyBorder="1" applyAlignment="1">
      <alignment vertical="center"/>
    </xf>
    <xf numFmtId="4" fontId="22" fillId="0" borderId="2" xfId="0" applyNumberFormat="1" applyFont="1" applyBorder="1" applyAlignment="1">
      <alignment horizontal="center" vertical="center" wrapText="1"/>
    </xf>
    <xf numFmtId="4" fontId="17" fillId="4" borderId="1" xfId="0" applyNumberFormat="1" applyFont="1" applyFill="1" applyBorder="1" applyAlignment="1">
      <alignment vertical="center"/>
    </xf>
    <xf numFmtId="4" fontId="13" fillId="4" borderId="6" xfId="0" applyNumberFormat="1" applyFont="1" applyFill="1" applyBorder="1" applyAlignment="1">
      <alignment vertical="center"/>
    </xf>
    <xf numFmtId="4" fontId="22" fillId="0" borderId="1" xfId="0" applyNumberFormat="1" applyFont="1" applyBorder="1" applyAlignment="1">
      <alignment vertical="center" wrapText="1"/>
    </xf>
    <xf numFmtId="0" fontId="17" fillId="6" borderId="2" xfId="0" applyFont="1" applyFill="1" applyBorder="1" applyAlignment="1">
      <alignment vertical="center" wrapText="1"/>
    </xf>
    <xf numFmtId="0" fontId="17" fillId="6" borderId="3" xfId="0" applyFont="1" applyFill="1" applyBorder="1" applyAlignment="1">
      <alignment vertical="center" wrapText="1"/>
    </xf>
    <xf numFmtId="0" fontId="17" fillId="6" borderId="4" xfId="0" applyFont="1" applyFill="1" applyBorder="1" applyAlignment="1">
      <alignment vertical="center" wrapText="1"/>
    </xf>
    <xf numFmtId="0" fontId="1" fillId="0" borderId="0" xfId="0" applyFont="1" applyAlignment="1">
      <alignment horizontal="center" vertical="center"/>
    </xf>
    <xf numFmtId="4" fontId="22" fillId="0" borderId="6" xfId="0" applyNumberFormat="1" applyFont="1" applyBorder="1" applyAlignment="1">
      <alignment vertical="center" wrapText="1"/>
    </xf>
    <xf numFmtId="4" fontId="22" fillId="0" borderId="7" xfId="0" applyNumberFormat="1" applyFont="1" applyBorder="1" applyAlignment="1">
      <alignment vertical="center" wrapText="1"/>
    </xf>
    <xf numFmtId="4" fontId="13" fillId="4" borderId="2" xfId="0" applyNumberFormat="1" applyFont="1" applyFill="1" applyBorder="1" applyAlignment="1">
      <alignment horizontal="left" vertical="center"/>
    </xf>
    <xf numFmtId="4" fontId="13" fillId="4" borderId="3" xfId="0" applyNumberFormat="1" applyFont="1" applyFill="1" applyBorder="1" applyAlignment="1">
      <alignment horizontal="left" vertical="center"/>
    </xf>
    <xf numFmtId="4" fontId="13" fillId="4" borderId="4" xfId="0" applyNumberFormat="1" applyFont="1" applyFill="1" applyBorder="1" applyAlignment="1">
      <alignment horizontal="left" vertical="center"/>
    </xf>
    <xf numFmtId="4" fontId="13" fillId="6" borderId="2" xfId="0" applyNumberFormat="1" applyFont="1" applyFill="1" applyBorder="1" applyAlignment="1">
      <alignment horizontal="left" vertical="center" wrapText="1"/>
    </xf>
    <xf numFmtId="4" fontId="13" fillId="6" borderId="3" xfId="0" applyNumberFormat="1" applyFont="1" applyFill="1" applyBorder="1" applyAlignment="1">
      <alignment horizontal="left" vertical="center" wrapText="1"/>
    </xf>
    <xf numFmtId="4" fontId="13" fillId="6" borderId="4" xfId="0" applyNumberFormat="1" applyFont="1" applyFill="1" applyBorder="1" applyAlignment="1">
      <alignment horizontal="left" vertical="center" wrapText="1"/>
    </xf>
    <xf numFmtId="0" fontId="22" fillId="0" borderId="1" xfId="0" applyFont="1" applyBorder="1" applyAlignment="1">
      <alignment horizontal="center" vertical="center" wrapText="1"/>
    </xf>
    <xf numFmtId="4" fontId="22" fillId="0" borderId="1" xfId="0" applyNumberFormat="1" applyFont="1" applyFill="1" applyBorder="1" applyAlignment="1">
      <alignment horizontal="center" vertical="center"/>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4" fontId="22" fillId="0" borderId="2" xfId="0" applyNumberFormat="1" applyFont="1" applyBorder="1" applyAlignment="1">
      <alignment vertical="center" wrapText="1"/>
    </xf>
    <xf numFmtId="4" fontId="13" fillId="0" borderId="1" xfId="0" applyNumberFormat="1" applyFont="1" applyBorder="1" applyAlignment="1">
      <alignment horizontal="center" vertical="center" wrapText="1"/>
    </xf>
    <xf numFmtId="4" fontId="13" fillId="3" borderId="9" xfId="0" applyNumberFormat="1" applyFont="1" applyFill="1" applyBorder="1" applyAlignment="1">
      <alignment horizontal="left" vertical="center" wrapText="1"/>
    </xf>
    <xf numFmtId="4" fontId="13" fillId="3" borderId="5" xfId="0" applyNumberFormat="1" applyFont="1" applyFill="1" applyBorder="1" applyAlignment="1">
      <alignment horizontal="left" vertical="center" wrapText="1"/>
    </xf>
    <xf numFmtId="4" fontId="13" fillId="3" borderId="10" xfId="0" applyNumberFormat="1" applyFont="1" applyFill="1" applyBorder="1" applyAlignment="1">
      <alignment horizontal="left" vertical="center" wrapText="1"/>
    </xf>
    <xf numFmtId="4" fontId="13" fillId="6" borderId="5" xfId="0" applyNumberFormat="1" applyFont="1" applyFill="1" applyBorder="1" applyAlignment="1">
      <alignment horizontal="left" vertical="center" wrapText="1"/>
    </xf>
    <xf numFmtId="0" fontId="17" fillId="0" borderId="1" xfId="0" applyFont="1" applyBorder="1" applyAlignment="1">
      <alignment horizontal="right" vertical="center"/>
    </xf>
    <xf numFmtId="0" fontId="2" fillId="0" borderId="0" xfId="0" applyFont="1" applyAlignment="1">
      <alignment horizontal="left" vertical="center" wrapText="1"/>
    </xf>
    <xf numFmtId="0" fontId="17" fillId="0" borderId="1" xfId="0" applyFont="1" applyBorder="1" applyAlignment="1">
      <alignment horizontal="center" vertical="center"/>
    </xf>
    <xf numFmtId="0" fontId="2" fillId="0" borderId="0" xfId="0" applyFont="1" applyAlignment="1">
      <alignment horizontal="left"/>
    </xf>
    <xf numFmtId="4" fontId="25" fillId="0" borderId="1" xfId="0" applyNumberFormat="1" applyFont="1" applyFill="1" applyBorder="1" applyAlignment="1">
      <alignment horizontal="center" vertical="center"/>
    </xf>
  </cellXfs>
  <cellStyles count="7">
    <cellStyle name="Įprastas" xfId="0" builtinId="0"/>
    <cellStyle name="Įprastas 2" xfId="1" xr:uid="{00000000-0005-0000-0000-000000000000}"/>
    <cellStyle name="Įprastas 3" xfId="2" xr:uid="{00000000-0005-0000-0000-000001000000}"/>
    <cellStyle name="Kablelis 2" xfId="3" xr:uid="{00000000-0005-0000-0000-000002000000}"/>
    <cellStyle name="Kablelis 3" xfId="6" xr:uid="{00000000-0005-0000-0000-000003000000}"/>
    <cellStyle name="Paprastas 2 2" xfId="4" xr:uid="{00000000-0005-0000-0000-000005000000}"/>
    <cellStyle name="Procentai 2" xfId="5" xr:uid="{00000000-0005-0000-0000-000006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17</xdr:col>
      <xdr:colOff>447675</xdr:colOff>
      <xdr:row>5</xdr:row>
      <xdr:rowOff>0</xdr:rowOff>
    </xdr:from>
    <xdr:ext cx="184731" cy="264560"/>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6496050" y="3842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15961519" y="2309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15961519" y="2309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15961519" y="2309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15961519" y="2309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15961519" y="2309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15961519" y="2309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15961519" y="2309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15961519" y="2309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11" name="TextBox 10">
          <a:extLst>
            <a:ext uri="{FF2B5EF4-FFF2-40B4-BE49-F238E27FC236}">
              <a16:creationId xmlns:a16="http://schemas.microsoft.com/office/drawing/2014/main" id="{00000000-0008-0000-0400-00000B000000}"/>
            </a:ext>
          </a:extLst>
        </xdr:cNvPr>
        <xdr:cNvSpPr txBox="1"/>
      </xdr:nvSpPr>
      <xdr:spPr>
        <a:xfrm>
          <a:off x="15961519" y="2309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12" name="TextBox 11">
          <a:extLst>
            <a:ext uri="{FF2B5EF4-FFF2-40B4-BE49-F238E27FC236}">
              <a16:creationId xmlns:a16="http://schemas.microsoft.com/office/drawing/2014/main" id="{00000000-0008-0000-0400-00000C000000}"/>
            </a:ext>
          </a:extLst>
        </xdr:cNvPr>
        <xdr:cNvSpPr txBox="1"/>
      </xdr:nvSpPr>
      <xdr:spPr>
        <a:xfrm>
          <a:off x="15961519" y="2309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5961519" y="2309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14" name="TextBox 13">
          <a:extLst>
            <a:ext uri="{FF2B5EF4-FFF2-40B4-BE49-F238E27FC236}">
              <a16:creationId xmlns:a16="http://schemas.microsoft.com/office/drawing/2014/main" id="{00000000-0008-0000-0400-00000E000000}"/>
            </a:ext>
          </a:extLst>
        </xdr:cNvPr>
        <xdr:cNvSpPr txBox="1"/>
      </xdr:nvSpPr>
      <xdr:spPr>
        <a:xfrm>
          <a:off x="15961519" y="2309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15" name="TextBox 14">
          <a:extLst>
            <a:ext uri="{FF2B5EF4-FFF2-40B4-BE49-F238E27FC236}">
              <a16:creationId xmlns:a16="http://schemas.microsoft.com/office/drawing/2014/main" id="{00000000-0008-0000-0400-00000F000000}"/>
            </a:ext>
          </a:extLst>
        </xdr:cNvPr>
        <xdr:cNvSpPr txBox="1"/>
      </xdr:nvSpPr>
      <xdr:spPr>
        <a:xfrm>
          <a:off x="15961519" y="2309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16" name="TextBox 15">
          <a:extLst>
            <a:ext uri="{FF2B5EF4-FFF2-40B4-BE49-F238E27FC236}">
              <a16:creationId xmlns:a16="http://schemas.microsoft.com/office/drawing/2014/main" id="{00000000-0008-0000-0400-000010000000}"/>
            </a:ext>
          </a:extLst>
        </xdr:cNvPr>
        <xdr:cNvSpPr txBox="1"/>
      </xdr:nvSpPr>
      <xdr:spPr>
        <a:xfrm>
          <a:off x="15961519" y="2309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17" name="TextBox 16">
          <a:extLst>
            <a:ext uri="{FF2B5EF4-FFF2-40B4-BE49-F238E27FC236}">
              <a16:creationId xmlns:a16="http://schemas.microsoft.com/office/drawing/2014/main" id="{00000000-0008-0000-0400-000011000000}"/>
            </a:ext>
          </a:extLst>
        </xdr:cNvPr>
        <xdr:cNvSpPr txBox="1"/>
      </xdr:nvSpPr>
      <xdr:spPr>
        <a:xfrm>
          <a:off x="15961519" y="2309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18" name="TextBox 17">
          <a:extLst>
            <a:ext uri="{FF2B5EF4-FFF2-40B4-BE49-F238E27FC236}">
              <a16:creationId xmlns:a16="http://schemas.microsoft.com/office/drawing/2014/main" id="{00000000-0008-0000-0400-000012000000}"/>
            </a:ext>
          </a:extLst>
        </xdr:cNvPr>
        <xdr:cNvSpPr txBox="1"/>
      </xdr:nvSpPr>
      <xdr:spPr>
        <a:xfrm>
          <a:off x="15961519" y="2309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19" name="TextBox 18">
          <a:extLst>
            <a:ext uri="{FF2B5EF4-FFF2-40B4-BE49-F238E27FC236}">
              <a16:creationId xmlns:a16="http://schemas.microsoft.com/office/drawing/2014/main" id="{00000000-0008-0000-0400-000013000000}"/>
            </a:ext>
          </a:extLst>
        </xdr:cNvPr>
        <xdr:cNvSpPr txBox="1"/>
      </xdr:nvSpPr>
      <xdr:spPr>
        <a:xfrm>
          <a:off x="15961519" y="2309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20" name="TextBox 19">
          <a:extLst>
            <a:ext uri="{FF2B5EF4-FFF2-40B4-BE49-F238E27FC236}">
              <a16:creationId xmlns:a16="http://schemas.microsoft.com/office/drawing/2014/main" id="{00000000-0008-0000-0400-000014000000}"/>
            </a:ext>
          </a:extLst>
        </xdr:cNvPr>
        <xdr:cNvSpPr txBox="1"/>
      </xdr:nvSpPr>
      <xdr:spPr>
        <a:xfrm>
          <a:off x="15961519" y="2309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21" name="TextBox 20">
          <a:extLst>
            <a:ext uri="{FF2B5EF4-FFF2-40B4-BE49-F238E27FC236}">
              <a16:creationId xmlns:a16="http://schemas.microsoft.com/office/drawing/2014/main" id="{00000000-0008-0000-0400-000015000000}"/>
            </a:ext>
          </a:extLst>
        </xdr:cNvPr>
        <xdr:cNvSpPr txBox="1"/>
      </xdr:nvSpPr>
      <xdr:spPr>
        <a:xfrm>
          <a:off x="15961519" y="2690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22" name="TextBox 21">
          <a:extLst>
            <a:ext uri="{FF2B5EF4-FFF2-40B4-BE49-F238E27FC236}">
              <a16:creationId xmlns:a16="http://schemas.microsoft.com/office/drawing/2014/main" id="{00000000-0008-0000-0400-000016000000}"/>
            </a:ext>
          </a:extLst>
        </xdr:cNvPr>
        <xdr:cNvSpPr txBox="1"/>
      </xdr:nvSpPr>
      <xdr:spPr>
        <a:xfrm>
          <a:off x="15961519" y="2690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23" name="TextBox 22">
          <a:extLst>
            <a:ext uri="{FF2B5EF4-FFF2-40B4-BE49-F238E27FC236}">
              <a16:creationId xmlns:a16="http://schemas.microsoft.com/office/drawing/2014/main" id="{00000000-0008-0000-0400-000017000000}"/>
            </a:ext>
          </a:extLst>
        </xdr:cNvPr>
        <xdr:cNvSpPr txBox="1"/>
      </xdr:nvSpPr>
      <xdr:spPr>
        <a:xfrm>
          <a:off x="15961519" y="2690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24" name="TextBox 23">
          <a:extLst>
            <a:ext uri="{FF2B5EF4-FFF2-40B4-BE49-F238E27FC236}">
              <a16:creationId xmlns:a16="http://schemas.microsoft.com/office/drawing/2014/main" id="{00000000-0008-0000-0400-000018000000}"/>
            </a:ext>
          </a:extLst>
        </xdr:cNvPr>
        <xdr:cNvSpPr txBox="1"/>
      </xdr:nvSpPr>
      <xdr:spPr>
        <a:xfrm>
          <a:off x="15961519" y="2690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25" name="TextBox 24">
          <a:extLst>
            <a:ext uri="{FF2B5EF4-FFF2-40B4-BE49-F238E27FC236}">
              <a16:creationId xmlns:a16="http://schemas.microsoft.com/office/drawing/2014/main" id="{00000000-0008-0000-0400-000019000000}"/>
            </a:ext>
          </a:extLst>
        </xdr:cNvPr>
        <xdr:cNvSpPr txBox="1"/>
      </xdr:nvSpPr>
      <xdr:spPr>
        <a:xfrm>
          <a:off x="15961519" y="2690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26" name="TextBox 25">
          <a:extLst>
            <a:ext uri="{FF2B5EF4-FFF2-40B4-BE49-F238E27FC236}">
              <a16:creationId xmlns:a16="http://schemas.microsoft.com/office/drawing/2014/main" id="{00000000-0008-0000-0400-00001A000000}"/>
            </a:ext>
          </a:extLst>
        </xdr:cNvPr>
        <xdr:cNvSpPr txBox="1"/>
      </xdr:nvSpPr>
      <xdr:spPr>
        <a:xfrm>
          <a:off x="15961519" y="2690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27" name="TextBox 26">
          <a:extLst>
            <a:ext uri="{FF2B5EF4-FFF2-40B4-BE49-F238E27FC236}">
              <a16:creationId xmlns:a16="http://schemas.microsoft.com/office/drawing/2014/main" id="{00000000-0008-0000-0400-00001B000000}"/>
            </a:ext>
          </a:extLst>
        </xdr:cNvPr>
        <xdr:cNvSpPr txBox="1"/>
      </xdr:nvSpPr>
      <xdr:spPr>
        <a:xfrm>
          <a:off x="15961519" y="2690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28" name="TextBox 27">
          <a:extLst>
            <a:ext uri="{FF2B5EF4-FFF2-40B4-BE49-F238E27FC236}">
              <a16:creationId xmlns:a16="http://schemas.microsoft.com/office/drawing/2014/main" id="{00000000-0008-0000-0400-00001C000000}"/>
            </a:ext>
          </a:extLst>
        </xdr:cNvPr>
        <xdr:cNvSpPr txBox="1"/>
      </xdr:nvSpPr>
      <xdr:spPr>
        <a:xfrm>
          <a:off x="15961519" y="2690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29" name="TextBox 28">
          <a:extLst>
            <a:ext uri="{FF2B5EF4-FFF2-40B4-BE49-F238E27FC236}">
              <a16:creationId xmlns:a16="http://schemas.microsoft.com/office/drawing/2014/main" id="{00000000-0008-0000-0400-00001D000000}"/>
            </a:ext>
          </a:extLst>
        </xdr:cNvPr>
        <xdr:cNvSpPr txBox="1"/>
      </xdr:nvSpPr>
      <xdr:spPr>
        <a:xfrm>
          <a:off x="15961519" y="2690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30" name="TextBox 29">
          <a:extLst>
            <a:ext uri="{FF2B5EF4-FFF2-40B4-BE49-F238E27FC236}">
              <a16:creationId xmlns:a16="http://schemas.microsoft.com/office/drawing/2014/main" id="{00000000-0008-0000-0400-00001E000000}"/>
            </a:ext>
          </a:extLst>
        </xdr:cNvPr>
        <xdr:cNvSpPr txBox="1"/>
      </xdr:nvSpPr>
      <xdr:spPr>
        <a:xfrm>
          <a:off x="15961519" y="2690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31" name="TextBox 30">
          <a:extLst>
            <a:ext uri="{FF2B5EF4-FFF2-40B4-BE49-F238E27FC236}">
              <a16:creationId xmlns:a16="http://schemas.microsoft.com/office/drawing/2014/main" id="{00000000-0008-0000-0400-00001F000000}"/>
            </a:ext>
          </a:extLst>
        </xdr:cNvPr>
        <xdr:cNvSpPr txBox="1"/>
      </xdr:nvSpPr>
      <xdr:spPr>
        <a:xfrm>
          <a:off x="15961519" y="2690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32" name="TextBox 31">
          <a:extLst>
            <a:ext uri="{FF2B5EF4-FFF2-40B4-BE49-F238E27FC236}">
              <a16:creationId xmlns:a16="http://schemas.microsoft.com/office/drawing/2014/main" id="{00000000-0008-0000-0400-000020000000}"/>
            </a:ext>
          </a:extLst>
        </xdr:cNvPr>
        <xdr:cNvSpPr txBox="1"/>
      </xdr:nvSpPr>
      <xdr:spPr>
        <a:xfrm>
          <a:off x="15961519" y="2690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33" name="TextBox 32">
          <a:extLst>
            <a:ext uri="{FF2B5EF4-FFF2-40B4-BE49-F238E27FC236}">
              <a16:creationId xmlns:a16="http://schemas.microsoft.com/office/drawing/2014/main" id="{00000000-0008-0000-0400-000021000000}"/>
            </a:ext>
          </a:extLst>
        </xdr:cNvPr>
        <xdr:cNvSpPr txBox="1"/>
      </xdr:nvSpPr>
      <xdr:spPr>
        <a:xfrm>
          <a:off x="15961519" y="2690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34" name="TextBox 33">
          <a:extLst>
            <a:ext uri="{FF2B5EF4-FFF2-40B4-BE49-F238E27FC236}">
              <a16:creationId xmlns:a16="http://schemas.microsoft.com/office/drawing/2014/main" id="{00000000-0008-0000-0400-000022000000}"/>
            </a:ext>
          </a:extLst>
        </xdr:cNvPr>
        <xdr:cNvSpPr txBox="1"/>
      </xdr:nvSpPr>
      <xdr:spPr>
        <a:xfrm>
          <a:off x="15961519" y="2690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35" name="TextBox 34">
          <a:extLst>
            <a:ext uri="{FF2B5EF4-FFF2-40B4-BE49-F238E27FC236}">
              <a16:creationId xmlns:a16="http://schemas.microsoft.com/office/drawing/2014/main" id="{00000000-0008-0000-0400-000023000000}"/>
            </a:ext>
          </a:extLst>
        </xdr:cNvPr>
        <xdr:cNvSpPr txBox="1"/>
      </xdr:nvSpPr>
      <xdr:spPr>
        <a:xfrm>
          <a:off x="15961519" y="2690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36" name="TextBox 35">
          <a:extLst>
            <a:ext uri="{FF2B5EF4-FFF2-40B4-BE49-F238E27FC236}">
              <a16:creationId xmlns:a16="http://schemas.microsoft.com/office/drawing/2014/main" id="{00000000-0008-0000-0400-000024000000}"/>
            </a:ext>
          </a:extLst>
        </xdr:cNvPr>
        <xdr:cNvSpPr txBox="1"/>
      </xdr:nvSpPr>
      <xdr:spPr>
        <a:xfrm>
          <a:off x="15961519" y="2690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37" name="TextBox 36">
          <a:extLst>
            <a:ext uri="{FF2B5EF4-FFF2-40B4-BE49-F238E27FC236}">
              <a16:creationId xmlns:a16="http://schemas.microsoft.com/office/drawing/2014/main" id="{00000000-0008-0000-0400-000025000000}"/>
            </a:ext>
          </a:extLst>
        </xdr:cNvPr>
        <xdr:cNvSpPr txBox="1"/>
      </xdr:nvSpPr>
      <xdr:spPr>
        <a:xfrm>
          <a:off x="15961519" y="2690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38" name="TextBox 37">
          <a:extLst>
            <a:ext uri="{FF2B5EF4-FFF2-40B4-BE49-F238E27FC236}">
              <a16:creationId xmlns:a16="http://schemas.microsoft.com/office/drawing/2014/main" id="{00000000-0008-0000-0400-000026000000}"/>
            </a:ext>
          </a:extLst>
        </xdr:cNvPr>
        <xdr:cNvSpPr txBox="1"/>
      </xdr:nvSpPr>
      <xdr:spPr>
        <a:xfrm>
          <a:off x="15961519" y="2690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39" name="TextBox 38">
          <a:extLst>
            <a:ext uri="{FF2B5EF4-FFF2-40B4-BE49-F238E27FC236}">
              <a16:creationId xmlns:a16="http://schemas.microsoft.com/office/drawing/2014/main" id="{00000000-0008-0000-0400-000027000000}"/>
            </a:ext>
          </a:extLst>
        </xdr:cNvPr>
        <xdr:cNvSpPr txBox="1"/>
      </xdr:nvSpPr>
      <xdr:spPr>
        <a:xfrm>
          <a:off x="15961519" y="2690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40" name="TextBox 39">
          <a:extLst>
            <a:ext uri="{FF2B5EF4-FFF2-40B4-BE49-F238E27FC236}">
              <a16:creationId xmlns:a16="http://schemas.microsoft.com/office/drawing/2014/main" id="{00000000-0008-0000-0400-000028000000}"/>
            </a:ext>
          </a:extLst>
        </xdr:cNvPr>
        <xdr:cNvSpPr txBox="1"/>
      </xdr:nvSpPr>
      <xdr:spPr>
        <a:xfrm>
          <a:off x="15961519" y="2690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41" name="TextBox 40">
          <a:extLst>
            <a:ext uri="{FF2B5EF4-FFF2-40B4-BE49-F238E27FC236}">
              <a16:creationId xmlns:a16="http://schemas.microsoft.com/office/drawing/2014/main" id="{00000000-0008-0000-0400-000029000000}"/>
            </a:ext>
          </a:extLst>
        </xdr:cNvPr>
        <xdr:cNvSpPr txBox="1"/>
      </xdr:nvSpPr>
      <xdr:spPr>
        <a:xfrm>
          <a:off x="15961519" y="2690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42" name="TextBox 41">
          <a:extLst>
            <a:ext uri="{FF2B5EF4-FFF2-40B4-BE49-F238E27FC236}">
              <a16:creationId xmlns:a16="http://schemas.microsoft.com/office/drawing/2014/main" id="{00000000-0008-0000-0400-00002A000000}"/>
            </a:ext>
          </a:extLst>
        </xdr:cNvPr>
        <xdr:cNvSpPr txBox="1"/>
      </xdr:nvSpPr>
      <xdr:spPr>
        <a:xfrm>
          <a:off x="15961519" y="2690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43" name="TextBox 42">
          <a:extLst>
            <a:ext uri="{FF2B5EF4-FFF2-40B4-BE49-F238E27FC236}">
              <a16:creationId xmlns:a16="http://schemas.microsoft.com/office/drawing/2014/main" id="{00000000-0008-0000-0400-00002B000000}"/>
            </a:ext>
          </a:extLst>
        </xdr:cNvPr>
        <xdr:cNvSpPr txBox="1"/>
      </xdr:nvSpPr>
      <xdr:spPr>
        <a:xfrm>
          <a:off x="15961519" y="2690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twoCellAnchor>
    <xdr:from>
      <xdr:col>17</xdr:col>
      <xdr:colOff>457200</xdr:colOff>
      <xdr:row>7</xdr:row>
      <xdr:rowOff>19050</xdr:rowOff>
    </xdr:from>
    <xdr:to>
      <xdr:col>18</xdr:col>
      <xdr:colOff>19050</xdr:colOff>
      <xdr:row>8</xdr:row>
      <xdr:rowOff>73819</xdr:rowOff>
    </xdr:to>
    <xdr:sp macro="" textlink="">
      <xdr:nvSpPr>
        <xdr:cNvPr id="44" name="Teksto laukas 126">
          <a:extLst>
            <a:ext uri="{FF2B5EF4-FFF2-40B4-BE49-F238E27FC236}">
              <a16:creationId xmlns:a16="http://schemas.microsoft.com/office/drawing/2014/main" id="{00000000-0008-0000-0400-00002C000000}"/>
            </a:ext>
          </a:extLst>
        </xdr:cNvPr>
        <xdr:cNvSpPr txBox="1"/>
      </xdr:nvSpPr>
      <xdr:spPr>
        <a:xfrm>
          <a:off x="15990570" y="169354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457200</xdr:colOff>
      <xdr:row>7</xdr:row>
      <xdr:rowOff>171450</xdr:rowOff>
    </xdr:from>
    <xdr:to>
      <xdr:col>18</xdr:col>
      <xdr:colOff>19050</xdr:colOff>
      <xdr:row>9</xdr:row>
      <xdr:rowOff>69056</xdr:rowOff>
    </xdr:to>
    <xdr:sp macro="" textlink="">
      <xdr:nvSpPr>
        <xdr:cNvPr id="45" name="Teksto laukas 125">
          <a:extLst>
            <a:ext uri="{FF2B5EF4-FFF2-40B4-BE49-F238E27FC236}">
              <a16:creationId xmlns:a16="http://schemas.microsoft.com/office/drawing/2014/main" id="{00000000-0008-0000-0400-00002D000000}"/>
            </a:ext>
          </a:extLst>
        </xdr:cNvPr>
        <xdr:cNvSpPr txBox="1"/>
      </xdr:nvSpPr>
      <xdr:spPr>
        <a:xfrm>
          <a:off x="15990570" y="1845945"/>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457200</xdr:colOff>
      <xdr:row>8</xdr:row>
      <xdr:rowOff>123825</xdr:rowOff>
    </xdr:from>
    <xdr:to>
      <xdr:col>18</xdr:col>
      <xdr:colOff>19050</xdr:colOff>
      <xdr:row>10</xdr:row>
      <xdr:rowOff>57150</xdr:rowOff>
    </xdr:to>
    <xdr:sp macro="" textlink="">
      <xdr:nvSpPr>
        <xdr:cNvPr id="46" name="Teksto laukas 124">
          <a:extLst>
            <a:ext uri="{FF2B5EF4-FFF2-40B4-BE49-F238E27FC236}">
              <a16:creationId xmlns:a16="http://schemas.microsoft.com/office/drawing/2014/main" id="{00000000-0008-0000-0400-00002E000000}"/>
            </a:ext>
          </a:extLst>
        </xdr:cNvPr>
        <xdr:cNvSpPr txBox="1"/>
      </xdr:nvSpPr>
      <xdr:spPr>
        <a:xfrm>
          <a:off x="15990570" y="1998345"/>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457200</xdr:colOff>
      <xdr:row>19</xdr:row>
      <xdr:rowOff>447675</xdr:rowOff>
    </xdr:from>
    <xdr:to>
      <xdr:col>18</xdr:col>
      <xdr:colOff>19050</xdr:colOff>
      <xdr:row>20</xdr:row>
      <xdr:rowOff>250032</xdr:rowOff>
    </xdr:to>
    <xdr:sp macro="" textlink="">
      <xdr:nvSpPr>
        <xdr:cNvPr id="48" name="Teksto laukas 122">
          <a:extLst>
            <a:ext uri="{FF2B5EF4-FFF2-40B4-BE49-F238E27FC236}">
              <a16:creationId xmlns:a16="http://schemas.microsoft.com/office/drawing/2014/main" id="{00000000-0008-0000-0400-000030000000}"/>
            </a:ext>
          </a:extLst>
        </xdr:cNvPr>
        <xdr:cNvSpPr txBox="1"/>
      </xdr:nvSpPr>
      <xdr:spPr>
        <a:xfrm>
          <a:off x="15946755" y="6520815"/>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457200</xdr:colOff>
      <xdr:row>27</xdr:row>
      <xdr:rowOff>428625</xdr:rowOff>
    </xdr:from>
    <xdr:to>
      <xdr:col>18</xdr:col>
      <xdr:colOff>19050</xdr:colOff>
      <xdr:row>29</xdr:row>
      <xdr:rowOff>64293</xdr:rowOff>
    </xdr:to>
    <xdr:sp macro="" textlink="">
      <xdr:nvSpPr>
        <xdr:cNvPr id="49" name="Teksto laukas 121">
          <a:extLst>
            <a:ext uri="{FF2B5EF4-FFF2-40B4-BE49-F238E27FC236}">
              <a16:creationId xmlns:a16="http://schemas.microsoft.com/office/drawing/2014/main" id="{00000000-0008-0000-0400-000031000000}"/>
            </a:ext>
          </a:extLst>
        </xdr:cNvPr>
        <xdr:cNvSpPr txBox="1"/>
      </xdr:nvSpPr>
      <xdr:spPr>
        <a:xfrm>
          <a:off x="15946755" y="2655570"/>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457200</xdr:colOff>
      <xdr:row>28</xdr:row>
      <xdr:rowOff>114300</xdr:rowOff>
    </xdr:from>
    <xdr:to>
      <xdr:col>18</xdr:col>
      <xdr:colOff>19050</xdr:colOff>
      <xdr:row>30</xdr:row>
      <xdr:rowOff>47625</xdr:rowOff>
    </xdr:to>
    <xdr:sp macro="" textlink="">
      <xdr:nvSpPr>
        <xdr:cNvPr id="50" name="Teksto laukas 120">
          <a:extLst>
            <a:ext uri="{FF2B5EF4-FFF2-40B4-BE49-F238E27FC236}">
              <a16:creationId xmlns:a16="http://schemas.microsoft.com/office/drawing/2014/main" id="{00000000-0008-0000-0400-000032000000}"/>
            </a:ext>
          </a:extLst>
        </xdr:cNvPr>
        <xdr:cNvSpPr txBox="1"/>
      </xdr:nvSpPr>
      <xdr:spPr>
        <a:xfrm>
          <a:off x="15946755" y="2807970"/>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457200</xdr:colOff>
      <xdr:row>28</xdr:row>
      <xdr:rowOff>114300</xdr:rowOff>
    </xdr:from>
    <xdr:to>
      <xdr:col>18</xdr:col>
      <xdr:colOff>19050</xdr:colOff>
      <xdr:row>30</xdr:row>
      <xdr:rowOff>47625</xdr:rowOff>
    </xdr:to>
    <xdr:sp macro="" textlink="">
      <xdr:nvSpPr>
        <xdr:cNvPr id="51" name="Teksto laukas 119">
          <a:extLst>
            <a:ext uri="{FF2B5EF4-FFF2-40B4-BE49-F238E27FC236}">
              <a16:creationId xmlns:a16="http://schemas.microsoft.com/office/drawing/2014/main" id="{00000000-0008-0000-0400-000033000000}"/>
            </a:ext>
          </a:extLst>
        </xdr:cNvPr>
        <xdr:cNvSpPr txBox="1"/>
      </xdr:nvSpPr>
      <xdr:spPr>
        <a:xfrm>
          <a:off x="15946755" y="2807970"/>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457200</xdr:colOff>
      <xdr:row>31</xdr:row>
      <xdr:rowOff>428625</xdr:rowOff>
    </xdr:from>
    <xdr:to>
      <xdr:col>18</xdr:col>
      <xdr:colOff>19050</xdr:colOff>
      <xdr:row>32</xdr:row>
      <xdr:rowOff>0</xdr:rowOff>
    </xdr:to>
    <xdr:sp macro="" textlink="">
      <xdr:nvSpPr>
        <xdr:cNvPr id="52" name="Teksto laukas 118">
          <a:extLst>
            <a:ext uri="{FF2B5EF4-FFF2-40B4-BE49-F238E27FC236}">
              <a16:creationId xmlns:a16="http://schemas.microsoft.com/office/drawing/2014/main" id="{00000000-0008-0000-0400-000034000000}"/>
            </a:ext>
          </a:extLst>
        </xdr:cNvPr>
        <xdr:cNvSpPr txBox="1"/>
      </xdr:nvSpPr>
      <xdr:spPr>
        <a:xfrm>
          <a:off x="15946755" y="3772535"/>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457200</xdr:colOff>
      <xdr:row>34</xdr:row>
      <xdr:rowOff>419100</xdr:rowOff>
    </xdr:from>
    <xdr:to>
      <xdr:col>18</xdr:col>
      <xdr:colOff>19050</xdr:colOff>
      <xdr:row>36</xdr:row>
      <xdr:rowOff>54768</xdr:rowOff>
    </xdr:to>
    <xdr:sp macro="" textlink="">
      <xdr:nvSpPr>
        <xdr:cNvPr id="53" name="Teksto laukas 117">
          <a:extLst>
            <a:ext uri="{FF2B5EF4-FFF2-40B4-BE49-F238E27FC236}">
              <a16:creationId xmlns:a16="http://schemas.microsoft.com/office/drawing/2014/main" id="{00000000-0008-0000-0400-000035000000}"/>
            </a:ext>
          </a:extLst>
        </xdr:cNvPr>
        <xdr:cNvSpPr txBox="1"/>
      </xdr:nvSpPr>
      <xdr:spPr>
        <a:xfrm>
          <a:off x="15946755" y="5488940"/>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457200</xdr:colOff>
      <xdr:row>35</xdr:row>
      <xdr:rowOff>104775</xdr:rowOff>
    </xdr:from>
    <xdr:to>
      <xdr:col>18</xdr:col>
      <xdr:colOff>19050</xdr:colOff>
      <xdr:row>37</xdr:row>
      <xdr:rowOff>38100</xdr:rowOff>
    </xdr:to>
    <xdr:sp macro="" textlink="">
      <xdr:nvSpPr>
        <xdr:cNvPr id="54" name="Teksto laukas 116">
          <a:extLst>
            <a:ext uri="{FF2B5EF4-FFF2-40B4-BE49-F238E27FC236}">
              <a16:creationId xmlns:a16="http://schemas.microsoft.com/office/drawing/2014/main" id="{00000000-0008-0000-0400-000036000000}"/>
            </a:ext>
          </a:extLst>
        </xdr:cNvPr>
        <xdr:cNvSpPr txBox="1"/>
      </xdr:nvSpPr>
      <xdr:spPr>
        <a:xfrm>
          <a:off x="15946755" y="5641340"/>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457200</xdr:colOff>
      <xdr:row>35</xdr:row>
      <xdr:rowOff>104775</xdr:rowOff>
    </xdr:from>
    <xdr:to>
      <xdr:col>18</xdr:col>
      <xdr:colOff>19050</xdr:colOff>
      <xdr:row>37</xdr:row>
      <xdr:rowOff>38100</xdr:rowOff>
    </xdr:to>
    <xdr:sp macro="" textlink="">
      <xdr:nvSpPr>
        <xdr:cNvPr id="55" name="Teksto laukas 115">
          <a:extLst>
            <a:ext uri="{FF2B5EF4-FFF2-40B4-BE49-F238E27FC236}">
              <a16:creationId xmlns:a16="http://schemas.microsoft.com/office/drawing/2014/main" id="{00000000-0008-0000-0400-000037000000}"/>
            </a:ext>
          </a:extLst>
        </xdr:cNvPr>
        <xdr:cNvSpPr txBox="1"/>
      </xdr:nvSpPr>
      <xdr:spPr>
        <a:xfrm>
          <a:off x="15946755" y="5641340"/>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457200</xdr:colOff>
      <xdr:row>41</xdr:row>
      <xdr:rowOff>266700</xdr:rowOff>
    </xdr:from>
    <xdr:to>
      <xdr:col>18</xdr:col>
      <xdr:colOff>19050</xdr:colOff>
      <xdr:row>43</xdr:row>
      <xdr:rowOff>66675</xdr:rowOff>
    </xdr:to>
    <xdr:sp macro="" textlink="">
      <xdr:nvSpPr>
        <xdr:cNvPr id="56" name="Teksto laukas 114">
          <a:extLst>
            <a:ext uri="{FF2B5EF4-FFF2-40B4-BE49-F238E27FC236}">
              <a16:creationId xmlns:a16="http://schemas.microsoft.com/office/drawing/2014/main" id="{00000000-0008-0000-0400-000038000000}"/>
            </a:ext>
          </a:extLst>
        </xdr:cNvPr>
        <xdr:cNvSpPr txBox="1"/>
      </xdr:nvSpPr>
      <xdr:spPr>
        <a:xfrm>
          <a:off x="15946755" y="937895"/>
          <a:ext cx="180975" cy="2762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457200</xdr:colOff>
      <xdr:row>41</xdr:row>
      <xdr:rowOff>266700</xdr:rowOff>
    </xdr:from>
    <xdr:to>
      <xdr:col>18</xdr:col>
      <xdr:colOff>19050</xdr:colOff>
      <xdr:row>43</xdr:row>
      <xdr:rowOff>66675</xdr:rowOff>
    </xdr:to>
    <xdr:sp macro="" textlink="">
      <xdr:nvSpPr>
        <xdr:cNvPr id="57" name="Teksto laukas 113">
          <a:extLst>
            <a:ext uri="{FF2B5EF4-FFF2-40B4-BE49-F238E27FC236}">
              <a16:creationId xmlns:a16="http://schemas.microsoft.com/office/drawing/2014/main" id="{00000000-0008-0000-0400-000039000000}"/>
            </a:ext>
          </a:extLst>
        </xdr:cNvPr>
        <xdr:cNvSpPr txBox="1"/>
      </xdr:nvSpPr>
      <xdr:spPr>
        <a:xfrm>
          <a:off x="15946755" y="937895"/>
          <a:ext cx="180975" cy="2762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457200</xdr:colOff>
      <xdr:row>47</xdr:row>
      <xdr:rowOff>409575</xdr:rowOff>
    </xdr:from>
    <xdr:to>
      <xdr:col>18</xdr:col>
      <xdr:colOff>19050</xdr:colOff>
      <xdr:row>48</xdr:row>
      <xdr:rowOff>211931</xdr:rowOff>
    </xdr:to>
    <xdr:sp macro="" textlink="">
      <xdr:nvSpPr>
        <xdr:cNvPr id="58" name="Teksto laukas 112">
          <a:extLst>
            <a:ext uri="{FF2B5EF4-FFF2-40B4-BE49-F238E27FC236}">
              <a16:creationId xmlns:a16="http://schemas.microsoft.com/office/drawing/2014/main" id="{00000000-0008-0000-0400-00003A000000}"/>
            </a:ext>
          </a:extLst>
        </xdr:cNvPr>
        <xdr:cNvSpPr txBox="1"/>
      </xdr:nvSpPr>
      <xdr:spPr>
        <a:xfrm>
          <a:off x="15946755" y="3277235"/>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457200</xdr:colOff>
      <xdr:row>75</xdr:row>
      <xdr:rowOff>352425</xdr:rowOff>
    </xdr:from>
    <xdr:to>
      <xdr:col>18</xdr:col>
      <xdr:colOff>19050</xdr:colOff>
      <xdr:row>76</xdr:row>
      <xdr:rowOff>154781</xdr:rowOff>
    </xdr:to>
    <xdr:sp macro="" textlink="">
      <xdr:nvSpPr>
        <xdr:cNvPr id="59" name="Teksto laukas 111">
          <a:extLst>
            <a:ext uri="{FF2B5EF4-FFF2-40B4-BE49-F238E27FC236}">
              <a16:creationId xmlns:a16="http://schemas.microsoft.com/office/drawing/2014/main" id="{00000000-0008-0000-0400-00003B000000}"/>
            </a:ext>
          </a:extLst>
        </xdr:cNvPr>
        <xdr:cNvSpPr txBox="1"/>
      </xdr:nvSpPr>
      <xdr:spPr>
        <a:xfrm>
          <a:off x="15946755" y="3182620"/>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457200</xdr:colOff>
      <xdr:row>79</xdr:row>
      <xdr:rowOff>514350</xdr:rowOff>
    </xdr:from>
    <xdr:to>
      <xdr:col>18</xdr:col>
      <xdr:colOff>19050</xdr:colOff>
      <xdr:row>80</xdr:row>
      <xdr:rowOff>161925</xdr:rowOff>
    </xdr:to>
    <xdr:sp macro="" textlink="">
      <xdr:nvSpPr>
        <xdr:cNvPr id="60" name="Teksto laukas 110">
          <a:extLst>
            <a:ext uri="{FF2B5EF4-FFF2-40B4-BE49-F238E27FC236}">
              <a16:creationId xmlns:a16="http://schemas.microsoft.com/office/drawing/2014/main" id="{00000000-0008-0000-0400-00003C000000}"/>
            </a:ext>
          </a:extLst>
        </xdr:cNvPr>
        <xdr:cNvSpPr txBox="1"/>
      </xdr:nvSpPr>
      <xdr:spPr>
        <a:xfrm>
          <a:off x="15946755" y="5313045"/>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457200</xdr:colOff>
      <xdr:row>86</xdr:row>
      <xdr:rowOff>495300</xdr:rowOff>
    </xdr:from>
    <xdr:to>
      <xdr:col>18</xdr:col>
      <xdr:colOff>19050</xdr:colOff>
      <xdr:row>87</xdr:row>
      <xdr:rowOff>142875</xdr:rowOff>
    </xdr:to>
    <xdr:sp macro="" textlink="">
      <xdr:nvSpPr>
        <xdr:cNvPr id="61" name="Teksto laukas 109">
          <a:extLst>
            <a:ext uri="{FF2B5EF4-FFF2-40B4-BE49-F238E27FC236}">
              <a16:creationId xmlns:a16="http://schemas.microsoft.com/office/drawing/2014/main" id="{00000000-0008-0000-0400-00003D000000}"/>
            </a:ext>
          </a:extLst>
        </xdr:cNvPr>
        <xdr:cNvSpPr txBox="1"/>
      </xdr:nvSpPr>
      <xdr:spPr>
        <a:xfrm>
          <a:off x="15946755" y="2550795"/>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457200</xdr:colOff>
      <xdr:row>87</xdr:row>
      <xdr:rowOff>28575</xdr:rowOff>
    </xdr:from>
    <xdr:to>
      <xdr:col>18</xdr:col>
      <xdr:colOff>19050</xdr:colOff>
      <xdr:row>88</xdr:row>
      <xdr:rowOff>128588</xdr:rowOff>
    </xdr:to>
    <xdr:sp macro="" textlink="">
      <xdr:nvSpPr>
        <xdr:cNvPr id="62" name="Teksto laukas 108">
          <a:extLst>
            <a:ext uri="{FF2B5EF4-FFF2-40B4-BE49-F238E27FC236}">
              <a16:creationId xmlns:a16="http://schemas.microsoft.com/office/drawing/2014/main" id="{00000000-0008-0000-0400-00003E000000}"/>
            </a:ext>
          </a:extLst>
        </xdr:cNvPr>
        <xdr:cNvSpPr txBox="1"/>
      </xdr:nvSpPr>
      <xdr:spPr>
        <a:xfrm>
          <a:off x="15946755" y="2703195"/>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457200</xdr:colOff>
      <xdr:row>88</xdr:row>
      <xdr:rowOff>28575</xdr:rowOff>
    </xdr:from>
    <xdr:to>
      <xdr:col>18</xdr:col>
      <xdr:colOff>19050</xdr:colOff>
      <xdr:row>89</xdr:row>
      <xdr:rowOff>119062</xdr:rowOff>
    </xdr:to>
    <xdr:sp macro="" textlink="">
      <xdr:nvSpPr>
        <xdr:cNvPr id="63" name="Teksto laukas 107">
          <a:extLst>
            <a:ext uri="{FF2B5EF4-FFF2-40B4-BE49-F238E27FC236}">
              <a16:creationId xmlns:a16="http://schemas.microsoft.com/office/drawing/2014/main" id="{00000000-0008-0000-0400-00003F000000}"/>
            </a:ext>
          </a:extLst>
        </xdr:cNvPr>
        <xdr:cNvSpPr txBox="1"/>
      </xdr:nvSpPr>
      <xdr:spPr>
        <a:xfrm>
          <a:off x="15946755" y="286512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457200</xdr:colOff>
      <xdr:row>88</xdr:row>
      <xdr:rowOff>28575</xdr:rowOff>
    </xdr:from>
    <xdr:to>
      <xdr:col>18</xdr:col>
      <xdr:colOff>19050</xdr:colOff>
      <xdr:row>89</xdr:row>
      <xdr:rowOff>119062</xdr:rowOff>
    </xdr:to>
    <xdr:sp macro="" textlink="">
      <xdr:nvSpPr>
        <xdr:cNvPr id="64" name="Teksto laukas 106">
          <a:extLst>
            <a:ext uri="{FF2B5EF4-FFF2-40B4-BE49-F238E27FC236}">
              <a16:creationId xmlns:a16="http://schemas.microsoft.com/office/drawing/2014/main" id="{00000000-0008-0000-0400-000040000000}"/>
            </a:ext>
          </a:extLst>
        </xdr:cNvPr>
        <xdr:cNvSpPr txBox="1"/>
      </xdr:nvSpPr>
      <xdr:spPr>
        <a:xfrm>
          <a:off x="15946755" y="286512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457200</xdr:colOff>
      <xdr:row>94</xdr:row>
      <xdr:rowOff>95250</xdr:rowOff>
    </xdr:from>
    <xdr:to>
      <xdr:col>18</xdr:col>
      <xdr:colOff>19050</xdr:colOff>
      <xdr:row>95</xdr:row>
      <xdr:rowOff>0</xdr:rowOff>
    </xdr:to>
    <xdr:sp macro="" textlink="">
      <xdr:nvSpPr>
        <xdr:cNvPr id="65" name="Teksto laukas 105">
          <a:extLst>
            <a:ext uri="{FF2B5EF4-FFF2-40B4-BE49-F238E27FC236}">
              <a16:creationId xmlns:a16="http://schemas.microsoft.com/office/drawing/2014/main" id="{00000000-0008-0000-0400-000041000000}"/>
            </a:ext>
          </a:extLst>
        </xdr:cNvPr>
        <xdr:cNvSpPr txBox="1"/>
      </xdr:nvSpPr>
      <xdr:spPr>
        <a:xfrm>
          <a:off x="15946755" y="383603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457200</xdr:colOff>
      <xdr:row>107</xdr:row>
      <xdr:rowOff>66675</xdr:rowOff>
    </xdr:from>
    <xdr:to>
      <xdr:col>18</xdr:col>
      <xdr:colOff>19050</xdr:colOff>
      <xdr:row>108</xdr:row>
      <xdr:rowOff>121444</xdr:rowOff>
    </xdr:to>
    <xdr:sp macro="" textlink="">
      <xdr:nvSpPr>
        <xdr:cNvPr id="66" name="Teksto laukas 104">
          <a:extLst>
            <a:ext uri="{FF2B5EF4-FFF2-40B4-BE49-F238E27FC236}">
              <a16:creationId xmlns:a16="http://schemas.microsoft.com/office/drawing/2014/main" id="{00000000-0008-0000-0400-000042000000}"/>
            </a:ext>
          </a:extLst>
        </xdr:cNvPr>
        <xdr:cNvSpPr txBox="1"/>
      </xdr:nvSpPr>
      <xdr:spPr>
        <a:xfrm>
          <a:off x="15946755" y="68389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457200</xdr:colOff>
      <xdr:row>121</xdr:row>
      <xdr:rowOff>123825</xdr:rowOff>
    </xdr:from>
    <xdr:to>
      <xdr:col>18</xdr:col>
      <xdr:colOff>19050</xdr:colOff>
      <xdr:row>123</xdr:row>
      <xdr:rowOff>30956</xdr:rowOff>
    </xdr:to>
    <xdr:sp macro="" textlink="">
      <xdr:nvSpPr>
        <xdr:cNvPr id="67" name="Teksto laukas 103">
          <a:extLst>
            <a:ext uri="{FF2B5EF4-FFF2-40B4-BE49-F238E27FC236}">
              <a16:creationId xmlns:a16="http://schemas.microsoft.com/office/drawing/2014/main" id="{00000000-0008-0000-0400-000043000000}"/>
            </a:ext>
          </a:extLst>
        </xdr:cNvPr>
        <xdr:cNvSpPr txBox="1"/>
      </xdr:nvSpPr>
      <xdr:spPr>
        <a:xfrm>
          <a:off x="15946755" y="3763010"/>
          <a:ext cx="180975" cy="2762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457200</xdr:colOff>
      <xdr:row>121</xdr:row>
      <xdr:rowOff>123825</xdr:rowOff>
    </xdr:from>
    <xdr:to>
      <xdr:col>18</xdr:col>
      <xdr:colOff>19050</xdr:colOff>
      <xdr:row>123</xdr:row>
      <xdr:rowOff>30956</xdr:rowOff>
    </xdr:to>
    <xdr:sp macro="" textlink="">
      <xdr:nvSpPr>
        <xdr:cNvPr id="68" name="Teksto laukas 102">
          <a:extLst>
            <a:ext uri="{FF2B5EF4-FFF2-40B4-BE49-F238E27FC236}">
              <a16:creationId xmlns:a16="http://schemas.microsoft.com/office/drawing/2014/main" id="{00000000-0008-0000-0400-000044000000}"/>
            </a:ext>
          </a:extLst>
        </xdr:cNvPr>
        <xdr:cNvSpPr txBox="1"/>
      </xdr:nvSpPr>
      <xdr:spPr>
        <a:xfrm>
          <a:off x="15946755" y="3763010"/>
          <a:ext cx="180975" cy="2762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457200</xdr:colOff>
      <xdr:row>124</xdr:row>
      <xdr:rowOff>285750</xdr:rowOff>
    </xdr:from>
    <xdr:to>
      <xdr:col>18</xdr:col>
      <xdr:colOff>19050</xdr:colOff>
      <xdr:row>125</xdr:row>
      <xdr:rowOff>97631</xdr:rowOff>
    </xdr:to>
    <xdr:sp macro="" textlink="">
      <xdr:nvSpPr>
        <xdr:cNvPr id="69" name="Teksto laukas 101">
          <a:extLst>
            <a:ext uri="{FF2B5EF4-FFF2-40B4-BE49-F238E27FC236}">
              <a16:creationId xmlns:a16="http://schemas.microsoft.com/office/drawing/2014/main" id="{00000000-0008-0000-0400-000045000000}"/>
            </a:ext>
          </a:extLst>
        </xdr:cNvPr>
        <xdr:cNvSpPr txBox="1"/>
      </xdr:nvSpPr>
      <xdr:spPr>
        <a:xfrm>
          <a:off x="15990570" y="4720590"/>
          <a:ext cx="180975" cy="2762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457200</xdr:colOff>
      <xdr:row>124</xdr:row>
      <xdr:rowOff>285750</xdr:rowOff>
    </xdr:from>
    <xdr:to>
      <xdr:col>18</xdr:col>
      <xdr:colOff>19050</xdr:colOff>
      <xdr:row>125</xdr:row>
      <xdr:rowOff>97631</xdr:rowOff>
    </xdr:to>
    <xdr:sp macro="" textlink="">
      <xdr:nvSpPr>
        <xdr:cNvPr id="70" name="Teksto laukas 100">
          <a:extLst>
            <a:ext uri="{FF2B5EF4-FFF2-40B4-BE49-F238E27FC236}">
              <a16:creationId xmlns:a16="http://schemas.microsoft.com/office/drawing/2014/main" id="{00000000-0008-0000-0400-000046000000}"/>
            </a:ext>
          </a:extLst>
        </xdr:cNvPr>
        <xdr:cNvSpPr txBox="1"/>
      </xdr:nvSpPr>
      <xdr:spPr>
        <a:xfrm>
          <a:off x="15990570" y="4720590"/>
          <a:ext cx="180975" cy="2762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457200</xdr:colOff>
      <xdr:row>125</xdr:row>
      <xdr:rowOff>133350</xdr:rowOff>
    </xdr:from>
    <xdr:to>
      <xdr:col>18</xdr:col>
      <xdr:colOff>19050</xdr:colOff>
      <xdr:row>127</xdr:row>
      <xdr:rowOff>66675</xdr:rowOff>
    </xdr:to>
    <xdr:sp macro="" textlink="">
      <xdr:nvSpPr>
        <xdr:cNvPr id="71" name="Teksto laukas 99">
          <a:extLst>
            <a:ext uri="{FF2B5EF4-FFF2-40B4-BE49-F238E27FC236}">
              <a16:creationId xmlns:a16="http://schemas.microsoft.com/office/drawing/2014/main" id="{00000000-0008-0000-0400-000047000000}"/>
            </a:ext>
          </a:extLst>
        </xdr:cNvPr>
        <xdr:cNvSpPr txBox="1"/>
      </xdr:nvSpPr>
      <xdr:spPr>
        <a:xfrm>
          <a:off x="15990570" y="5034915"/>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457200</xdr:colOff>
      <xdr:row>127</xdr:row>
      <xdr:rowOff>447675</xdr:rowOff>
    </xdr:from>
    <xdr:to>
      <xdr:col>18</xdr:col>
      <xdr:colOff>19050</xdr:colOff>
      <xdr:row>129</xdr:row>
      <xdr:rowOff>83344</xdr:rowOff>
    </xdr:to>
    <xdr:sp macro="" textlink="">
      <xdr:nvSpPr>
        <xdr:cNvPr id="72" name="Teksto laukas 98">
          <a:extLst>
            <a:ext uri="{FF2B5EF4-FFF2-40B4-BE49-F238E27FC236}">
              <a16:creationId xmlns:a16="http://schemas.microsoft.com/office/drawing/2014/main" id="{00000000-0008-0000-0400-000048000000}"/>
            </a:ext>
          </a:extLst>
        </xdr:cNvPr>
        <xdr:cNvSpPr txBox="1"/>
      </xdr:nvSpPr>
      <xdr:spPr>
        <a:xfrm>
          <a:off x="15946755" y="5840730"/>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457200</xdr:colOff>
      <xdr:row>135</xdr:row>
      <xdr:rowOff>285750</xdr:rowOff>
    </xdr:from>
    <xdr:to>
      <xdr:col>18</xdr:col>
      <xdr:colOff>19050</xdr:colOff>
      <xdr:row>136</xdr:row>
      <xdr:rowOff>78582</xdr:rowOff>
    </xdr:to>
    <xdr:sp macro="" textlink="">
      <xdr:nvSpPr>
        <xdr:cNvPr id="73" name="Teksto laukas 97">
          <a:extLst>
            <a:ext uri="{FF2B5EF4-FFF2-40B4-BE49-F238E27FC236}">
              <a16:creationId xmlns:a16="http://schemas.microsoft.com/office/drawing/2014/main" id="{00000000-0008-0000-0400-000049000000}"/>
            </a:ext>
          </a:extLst>
        </xdr:cNvPr>
        <xdr:cNvSpPr txBox="1"/>
      </xdr:nvSpPr>
      <xdr:spPr>
        <a:xfrm>
          <a:off x="15946755" y="188404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457200</xdr:colOff>
      <xdr:row>148</xdr:row>
      <xdr:rowOff>257175</xdr:rowOff>
    </xdr:from>
    <xdr:to>
      <xdr:col>18</xdr:col>
      <xdr:colOff>19050</xdr:colOff>
      <xdr:row>149</xdr:row>
      <xdr:rowOff>50007</xdr:rowOff>
    </xdr:to>
    <xdr:sp macro="" textlink="">
      <xdr:nvSpPr>
        <xdr:cNvPr id="74" name="Teksto laukas 96">
          <a:extLst>
            <a:ext uri="{FF2B5EF4-FFF2-40B4-BE49-F238E27FC236}">
              <a16:creationId xmlns:a16="http://schemas.microsoft.com/office/drawing/2014/main" id="{00000000-0008-0000-0400-00004A000000}"/>
            </a:ext>
          </a:extLst>
        </xdr:cNvPr>
        <xdr:cNvSpPr txBox="1"/>
      </xdr:nvSpPr>
      <xdr:spPr>
        <a:xfrm>
          <a:off x="15946755" y="620458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457200</xdr:colOff>
      <xdr:row>148</xdr:row>
      <xdr:rowOff>409575</xdr:rowOff>
    </xdr:from>
    <xdr:to>
      <xdr:col>18</xdr:col>
      <xdr:colOff>19050</xdr:colOff>
      <xdr:row>150</xdr:row>
      <xdr:rowOff>35719</xdr:rowOff>
    </xdr:to>
    <xdr:sp macro="" textlink="">
      <xdr:nvSpPr>
        <xdr:cNvPr id="75" name="Teksto laukas 95">
          <a:extLst>
            <a:ext uri="{FF2B5EF4-FFF2-40B4-BE49-F238E27FC236}">
              <a16:creationId xmlns:a16="http://schemas.microsoft.com/office/drawing/2014/main" id="{00000000-0008-0000-0400-00004B000000}"/>
            </a:ext>
          </a:extLst>
        </xdr:cNvPr>
        <xdr:cNvSpPr txBox="1"/>
      </xdr:nvSpPr>
      <xdr:spPr>
        <a:xfrm>
          <a:off x="15946755" y="635698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457200</xdr:colOff>
      <xdr:row>148</xdr:row>
      <xdr:rowOff>409575</xdr:rowOff>
    </xdr:from>
    <xdr:to>
      <xdr:col>18</xdr:col>
      <xdr:colOff>19050</xdr:colOff>
      <xdr:row>150</xdr:row>
      <xdr:rowOff>35719</xdr:rowOff>
    </xdr:to>
    <xdr:sp macro="" textlink="">
      <xdr:nvSpPr>
        <xdr:cNvPr id="76" name="Teksto laukas 94">
          <a:extLst>
            <a:ext uri="{FF2B5EF4-FFF2-40B4-BE49-F238E27FC236}">
              <a16:creationId xmlns:a16="http://schemas.microsoft.com/office/drawing/2014/main" id="{00000000-0008-0000-0400-00004C000000}"/>
            </a:ext>
          </a:extLst>
        </xdr:cNvPr>
        <xdr:cNvSpPr txBox="1"/>
      </xdr:nvSpPr>
      <xdr:spPr>
        <a:xfrm>
          <a:off x="15946755" y="635698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457200</xdr:colOff>
      <xdr:row>156</xdr:row>
      <xdr:rowOff>238125</xdr:rowOff>
    </xdr:from>
    <xdr:to>
      <xdr:col>18</xdr:col>
      <xdr:colOff>19050</xdr:colOff>
      <xdr:row>157</xdr:row>
      <xdr:rowOff>40481</xdr:rowOff>
    </xdr:to>
    <xdr:sp macro="" textlink="">
      <xdr:nvSpPr>
        <xdr:cNvPr id="77" name="Teksto laukas 93">
          <a:extLst>
            <a:ext uri="{FF2B5EF4-FFF2-40B4-BE49-F238E27FC236}">
              <a16:creationId xmlns:a16="http://schemas.microsoft.com/office/drawing/2014/main" id="{00000000-0008-0000-0400-00004D000000}"/>
            </a:ext>
          </a:extLst>
        </xdr:cNvPr>
        <xdr:cNvSpPr txBox="1"/>
      </xdr:nvSpPr>
      <xdr:spPr>
        <a:xfrm>
          <a:off x="15946755" y="2604770"/>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457200</xdr:colOff>
      <xdr:row>157</xdr:row>
      <xdr:rowOff>381000</xdr:rowOff>
    </xdr:from>
    <xdr:to>
      <xdr:col>18</xdr:col>
      <xdr:colOff>19050</xdr:colOff>
      <xdr:row>159</xdr:row>
      <xdr:rowOff>7144</xdr:rowOff>
    </xdr:to>
    <xdr:sp macro="" textlink="">
      <xdr:nvSpPr>
        <xdr:cNvPr id="78" name="Teksto laukas 92">
          <a:extLst>
            <a:ext uri="{FF2B5EF4-FFF2-40B4-BE49-F238E27FC236}">
              <a16:creationId xmlns:a16="http://schemas.microsoft.com/office/drawing/2014/main" id="{00000000-0008-0000-0400-00004E000000}"/>
            </a:ext>
          </a:extLst>
        </xdr:cNvPr>
        <xdr:cNvSpPr txBox="1"/>
      </xdr:nvSpPr>
      <xdr:spPr>
        <a:xfrm>
          <a:off x="15946755" y="321437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457200</xdr:colOff>
      <xdr:row>162</xdr:row>
      <xdr:rowOff>228600</xdr:rowOff>
    </xdr:from>
    <xdr:to>
      <xdr:col>18</xdr:col>
      <xdr:colOff>19050</xdr:colOff>
      <xdr:row>164</xdr:row>
      <xdr:rowOff>30956</xdr:rowOff>
    </xdr:to>
    <xdr:sp macro="" textlink="">
      <xdr:nvSpPr>
        <xdr:cNvPr id="79" name="Teksto laukas 91">
          <a:extLst>
            <a:ext uri="{FF2B5EF4-FFF2-40B4-BE49-F238E27FC236}">
              <a16:creationId xmlns:a16="http://schemas.microsoft.com/office/drawing/2014/main" id="{00000000-0008-0000-0400-00004F000000}"/>
            </a:ext>
          </a:extLst>
        </xdr:cNvPr>
        <xdr:cNvSpPr txBox="1"/>
      </xdr:nvSpPr>
      <xdr:spPr>
        <a:xfrm>
          <a:off x="15946755" y="4785360"/>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457200</xdr:colOff>
      <xdr:row>162</xdr:row>
      <xdr:rowOff>228600</xdr:rowOff>
    </xdr:from>
    <xdr:to>
      <xdr:col>18</xdr:col>
      <xdr:colOff>19050</xdr:colOff>
      <xdr:row>164</xdr:row>
      <xdr:rowOff>30956</xdr:rowOff>
    </xdr:to>
    <xdr:sp macro="" textlink="">
      <xdr:nvSpPr>
        <xdr:cNvPr id="80" name="Teksto laukas 90">
          <a:extLst>
            <a:ext uri="{FF2B5EF4-FFF2-40B4-BE49-F238E27FC236}">
              <a16:creationId xmlns:a16="http://schemas.microsoft.com/office/drawing/2014/main" id="{00000000-0008-0000-0400-000050000000}"/>
            </a:ext>
          </a:extLst>
        </xdr:cNvPr>
        <xdr:cNvSpPr txBox="1"/>
      </xdr:nvSpPr>
      <xdr:spPr>
        <a:xfrm>
          <a:off x="15946755" y="4785360"/>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457200</xdr:colOff>
      <xdr:row>170</xdr:row>
      <xdr:rowOff>209550</xdr:rowOff>
    </xdr:from>
    <xdr:to>
      <xdr:col>18</xdr:col>
      <xdr:colOff>19050</xdr:colOff>
      <xdr:row>171</xdr:row>
      <xdr:rowOff>11907</xdr:rowOff>
    </xdr:to>
    <xdr:sp macro="" textlink="">
      <xdr:nvSpPr>
        <xdr:cNvPr id="81" name="Teksto laukas 89">
          <a:extLst>
            <a:ext uri="{FF2B5EF4-FFF2-40B4-BE49-F238E27FC236}">
              <a16:creationId xmlns:a16="http://schemas.microsoft.com/office/drawing/2014/main" id="{00000000-0008-0000-0400-000051000000}"/>
            </a:ext>
          </a:extLst>
        </xdr:cNvPr>
        <xdr:cNvSpPr txBox="1"/>
      </xdr:nvSpPr>
      <xdr:spPr>
        <a:xfrm>
          <a:off x="15946755" y="1033145"/>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457200</xdr:colOff>
      <xdr:row>174</xdr:row>
      <xdr:rowOff>104775</xdr:rowOff>
    </xdr:from>
    <xdr:to>
      <xdr:col>18</xdr:col>
      <xdr:colOff>19050</xdr:colOff>
      <xdr:row>176</xdr:row>
      <xdr:rowOff>2381</xdr:rowOff>
    </xdr:to>
    <xdr:sp macro="" textlink="">
      <xdr:nvSpPr>
        <xdr:cNvPr id="82" name="Teksto laukas 88">
          <a:extLst>
            <a:ext uri="{FF2B5EF4-FFF2-40B4-BE49-F238E27FC236}">
              <a16:creationId xmlns:a16="http://schemas.microsoft.com/office/drawing/2014/main" id="{00000000-0008-0000-0400-000052000000}"/>
            </a:ext>
          </a:extLst>
        </xdr:cNvPr>
        <xdr:cNvSpPr txBox="1"/>
      </xdr:nvSpPr>
      <xdr:spPr>
        <a:xfrm>
          <a:off x="15946755" y="2753360"/>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457200</xdr:colOff>
      <xdr:row>175</xdr:row>
      <xdr:rowOff>66675</xdr:rowOff>
    </xdr:from>
    <xdr:to>
      <xdr:col>18</xdr:col>
      <xdr:colOff>19050</xdr:colOff>
      <xdr:row>176</xdr:row>
      <xdr:rowOff>157163</xdr:rowOff>
    </xdr:to>
    <xdr:sp macro="" textlink="">
      <xdr:nvSpPr>
        <xdr:cNvPr id="83" name="Teksto laukas 87">
          <a:extLst>
            <a:ext uri="{FF2B5EF4-FFF2-40B4-BE49-F238E27FC236}">
              <a16:creationId xmlns:a16="http://schemas.microsoft.com/office/drawing/2014/main" id="{00000000-0008-0000-0400-000053000000}"/>
            </a:ext>
          </a:extLst>
        </xdr:cNvPr>
        <xdr:cNvSpPr txBox="1"/>
      </xdr:nvSpPr>
      <xdr:spPr>
        <a:xfrm>
          <a:off x="15946755" y="291528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457200</xdr:colOff>
      <xdr:row>176</xdr:row>
      <xdr:rowOff>57150</xdr:rowOff>
    </xdr:from>
    <xdr:to>
      <xdr:col>18</xdr:col>
      <xdr:colOff>19050</xdr:colOff>
      <xdr:row>177</xdr:row>
      <xdr:rowOff>157162</xdr:rowOff>
    </xdr:to>
    <xdr:sp macro="" textlink="">
      <xdr:nvSpPr>
        <xdr:cNvPr id="84" name="Teksto laukas 86">
          <a:extLst>
            <a:ext uri="{FF2B5EF4-FFF2-40B4-BE49-F238E27FC236}">
              <a16:creationId xmlns:a16="http://schemas.microsoft.com/office/drawing/2014/main" id="{00000000-0008-0000-0400-000054000000}"/>
            </a:ext>
          </a:extLst>
        </xdr:cNvPr>
        <xdr:cNvSpPr txBox="1"/>
      </xdr:nvSpPr>
      <xdr:spPr>
        <a:xfrm>
          <a:off x="15946755" y="3067685"/>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457200</xdr:colOff>
      <xdr:row>176</xdr:row>
      <xdr:rowOff>57150</xdr:rowOff>
    </xdr:from>
    <xdr:to>
      <xdr:col>18</xdr:col>
      <xdr:colOff>19050</xdr:colOff>
      <xdr:row>177</xdr:row>
      <xdr:rowOff>157162</xdr:rowOff>
    </xdr:to>
    <xdr:sp macro="" textlink="">
      <xdr:nvSpPr>
        <xdr:cNvPr id="85" name="Teksto laukas 85">
          <a:extLst>
            <a:ext uri="{FF2B5EF4-FFF2-40B4-BE49-F238E27FC236}">
              <a16:creationId xmlns:a16="http://schemas.microsoft.com/office/drawing/2014/main" id="{00000000-0008-0000-0400-000055000000}"/>
            </a:ext>
          </a:extLst>
        </xdr:cNvPr>
        <xdr:cNvSpPr txBox="1"/>
      </xdr:nvSpPr>
      <xdr:spPr>
        <a:xfrm>
          <a:off x="15946755" y="3067685"/>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17</xdr:col>
      <xdr:colOff>447675</xdr:colOff>
      <xdr:row>5</xdr:row>
      <xdr:rowOff>0</xdr:rowOff>
    </xdr:from>
    <xdr:ext cx="184731" cy="264560"/>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5649575" y="229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15192375" y="25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15192375" y="25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15192375" y="25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15192375" y="25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5192375" y="25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9" name="TextBox 8">
          <a:extLst>
            <a:ext uri="{FF2B5EF4-FFF2-40B4-BE49-F238E27FC236}">
              <a16:creationId xmlns:a16="http://schemas.microsoft.com/office/drawing/2014/main" id="{00000000-0008-0000-0500-000009000000}"/>
            </a:ext>
          </a:extLst>
        </xdr:cNvPr>
        <xdr:cNvSpPr txBox="1"/>
      </xdr:nvSpPr>
      <xdr:spPr>
        <a:xfrm>
          <a:off x="15192375" y="25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10" name="TextBox 9">
          <a:extLst>
            <a:ext uri="{FF2B5EF4-FFF2-40B4-BE49-F238E27FC236}">
              <a16:creationId xmlns:a16="http://schemas.microsoft.com/office/drawing/2014/main" id="{00000000-0008-0000-0500-00000A000000}"/>
            </a:ext>
          </a:extLst>
        </xdr:cNvPr>
        <xdr:cNvSpPr txBox="1"/>
      </xdr:nvSpPr>
      <xdr:spPr>
        <a:xfrm>
          <a:off x="15192375" y="25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14" name="TextBox 13">
          <a:extLst>
            <a:ext uri="{FF2B5EF4-FFF2-40B4-BE49-F238E27FC236}">
              <a16:creationId xmlns:a16="http://schemas.microsoft.com/office/drawing/2014/main" id="{00000000-0008-0000-0500-00000E000000}"/>
            </a:ext>
          </a:extLst>
        </xdr:cNvPr>
        <xdr:cNvSpPr txBox="1"/>
      </xdr:nvSpPr>
      <xdr:spPr>
        <a:xfrm>
          <a:off x="15192375" y="1569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15" name="TextBox 14">
          <a:extLst>
            <a:ext uri="{FF2B5EF4-FFF2-40B4-BE49-F238E27FC236}">
              <a16:creationId xmlns:a16="http://schemas.microsoft.com/office/drawing/2014/main" id="{00000000-0008-0000-0500-00000F000000}"/>
            </a:ext>
          </a:extLst>
        </xdr:cNvPr>
        <xdr:cNvSpPr txBox="1"/>
      </xdr:nvSpPr>
      <xdr:spPr>
        <a:xfrm>
          <a:off x="15192375" y="1569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16" name="TextBox 15">
          <a:extLst>
            <a:ext uri="{FF2B5EF4-FFF2-40B4-BE49-F238E27FC236}">
              <a16:creationId xmlns:a16="http://schemas.microsoft.com/office/drawing/2014/main" id="{00000000-0008-0000-0500-000010000000}"/>
            </a:ext>
          </a:extLst>
        </xdr:cNvPr>
        <xdr:cNvSpPr txBox="1"/>
      </xdr:nvSpPr>
      <xdr:spPr>
        <a:xfrm>
          <a:off x="15192375" y="1569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17" name="TextBox 16">
          <a:extLst>
            <a:ext uri="{FF2B5EF4-FFF2-40B4-BE49-F238E27FC236}">
              <a16:creationId xmlns:a16="http://schemas.microsoft.com/office/drawing/2014/main" id="{00000000-0008-0000-0500-000011000000}"/>
            </a:ext>
          </a:extLst>
        </xdr:cNvPr>
        <xdr:cNvSpPr txBox="1"/>
      </xdr:nvSpPr>
      <xdr:spPr>
        <a:xfrm>
          <a:off x="15192375" y="1569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18" name="TextBox 17">
          <a:extLst>
            <a:ext uri="{FF2B5EF4-FFF2-40B4-BE49-F238E27FC236}">
              <a16:creationId xmlns:a16="http://schemas.microsoft.com/office/drawing/2014/main" id="{00000000-0008-0000-0500-000012000000}"/>
            </a:ext>
          </a:extLst>
        </xdr:cNvPr>
        <xdr:cNvSpPr txBox="1"/>
      </xdr:nvSpPr>
      <xdr:spPr>
        <a:xfrm>
          <a:off x="15192375" y="1569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19" name="TextBox 18">
          <a:extLst>
            <a:ext uri="{FF2B5EF4-FFF2-40B4-BE49-F238E27FC236}">
              <a16:creationId xmlns:a16="http://schemas.microsoft.com/office/drawing/2014/main" id="{00000000-0008-0000-0500-000013000000}"/>
            </a:ext>
          </a:extLst>
        </xdr:cNvPr>
        <xdr:cNvSpPr txBox="1"/>
      </xdr:nvSpPr>
      <xdr:spPr>
        <a:xfrm>
          <a:off x="15192375" y="1569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20" name="TextBox 19">
          <a:extLst>
            <a:ext uri="{FF2B5EF4-FFF2-40B4-BE49-F238E27FC236}">
              <a16:creationId xmlns:a16="http://schemas.microsoft.com/office/drawing/2014/main" id="{00000000-0008-0000-0500-000014000000}"/>
            </a:ext>
          </a:extLst>
        </xdr:cNvPr>
        <xdr:cNvSpPr txBox="1"/>
      </xdr:nvSpPr>
      <xdr:spPr>
        <a:xfrm>
          <a:off x="15192375" y="1569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21" name="TextBox 20">
          <a:extLst>
            <a:ext uri="{FF2B5EF4-FFF2-40B4-BE49-F238E27FC236}">
              <a16:creationId xmlns:a16="http://schemas.microsoft.com/office/drawing/2014/main" id="{00000000-0008-0000-0500-000015000000}"/>
            </a:ext>
          </a:extLst>
        </xdr:cNvPr>
        <xdr:cNvSpPr txBox="1"/>
      </xdr:nvSpPr>
      <xdr:spPr>
        <a:xfrm>
          <a:off x="15192375" y="1569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22" name="TextBox 21">
          <a:extLst>
            <a:ext uri="{FF2B5EF4-FFF2-40B4-BE49-F238E27FC236}">
              <a16:creationId xmlns:a16="http://schemas.microsoft.com/office/drawing/2014/main" id="{00000000-0008-0000-0500-000016000000}"/>
            </a:ext>
          </a:extLst>
        </xdr:cNvPr>
        <xdr:cNvSpPr txBox="1"/>
      </xdr:nvSpPr>
      <xdr:spPr>
        <a:xfrm>
          <a:off x="15192375" y="1569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23" name="TextBox 22">
          <a:extLst>
            <a:ext uri="{FF2B5EF4-FFF2-40B4-BE49-F238E27FC236}">
              <a16:creationId xmlns:a16="http://schemas.microsoft.com/office/drawing/2014/main" id="{00000000-0008-0000-0500-000017000000}"/>
            </a:ext>
          </a:extLst>
        </xdr:cNvPr>
        <xdr:cNvSpPr txBox="1"/>
      </xdr:nvSpPr>
      <xdr:spPr>
        <a:xfrm>
          <a:off x="15192375" y="1569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24" name="TextBox 23">
          <a:extLst>
            <a:ext uri="{FF2B5EF4-FFF2-40B4-BE49-F238E27FC236}">
              <a16:creationId xmlns:a16="http://schemas.microsoft.com/office/drawing/2014/main" id="{00000000-0008-0000-0500-000018000000}"/>
            </a:ext>
          </a:extLst>
        </xdr:cNvPr>
        <xdr:cNvSpPr txBox="1"/>
      </xdr:nvSpPr>
      <xdr:spPr>
        <a:xfrm>
          <a:off x="15192375" y="1569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25" name="TextBox 24">
          <a:extLst>
            <a:ext uri="{FF2B5EF4-FFF2-40B4-BE49-F238E27FC236}">
              <a16:creationId xmlns:a16="http://schemas.microsoft.com/office/drawing/2014/main" id="{00000000-0008-0000-0500-000019000000}"/>
            </a:ext>
          </a:extLst>
        </xdr:cNvPr>
        <xdr:cNvSpPr txBox="1"/>
      </xdr:nvSpPr>
      <xdr:spPr>
        <a:xfrm>
          <a:off x="15192375"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26" name="TextBox 25">
          <a:extLst>
            <a:ext uri="{FF2B5EF4-FFF2-40B4-BE49-F238E27FC236}">
              <a16:creationId xmlns:a16="http://schemas.microsoft.com/office/drawing/2014/main" id="{00000000-0008-0000-0500-00001A000000}"/>
            </a:ext>
          </a:extLst>
        </xdr:cNvPr>
        <xdr:cNvSpPr txBox="1"/>
      </xdr:nvSpPr>
      <xdr:spPr>
        <a:xfrm>
          <a:off x="15192375"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27" name="TextBox 26">
          <a:extLst>
            <a:ext uri="{FF2B5EF4-FFF2-40B4-BE49-F238E27FC236}">
              <a16:creationId xmlns:a16="http://schemas.microsoft.com/office/drawing/2014/main" id="{00000000-0008-0000-0500-00001B000000}"/>
            </a:ext>
          </a:extLst>
        </xdr:cNvPr>
        <xdr:cNvSpPr txBox="1"/>
      </xdr:nvSpPr>
      <xdr:spPr>
        <a:xfrm>
          <a:off x="15192375"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28" name="TextBox 27">
          <a:extLst>
            <a:ext uri="{FF2B5EF4-FFF2-40B4-BE49-F238E27FC236}">
              <a16:creationId xmlns:a16="http://schemas.microsoft.com/office/drawing/2014/main" id="{00000000-0008-0000-0500-00001C000000}"/>
            </a:ext>
          </a:extLst>
        </xdr:cNvPr>
        <xdr:cNvSpPr txBox="1"/>
      </xdr:nvSpPr>
      <xdr:spPr>
        <a:xfrm>
          <a:off x="15192375"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29" name="TextBox 28">
          <a:extLst>
            <a:ext uri="{FF2B5EF4-FFF2-40B4-BE49-F238E27FC236}">
              <a16:creationId xmlns:a16="http://schemas.microsoft.com/office/drawing/2014/main" id="{00000000-0008-0000-0500-00001D000000}"/>
            </a:ext>
          </a:extLst>
        </xdr:cNvPr>
        <xdr:cNvSpPr txBox="1"/>
      </xdr:nvSpPr>
      <xdr:spPr>
        <a:xfrm>
          <a:off x="15192375"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30" name="TextBox 29">
          <a:extLst>
            <a:ext uri="{FF2B5EF4-FFF2-40B4-BE49-F238E27FC236}">
              <a16:creationId xmlns:a16="http://schemas.microsoft.com/office/drawing/2014/main" id="{00000000-0008-0000-0500-00001E000000}"/>
            </a:ext>
          </a:extLst>
        </xdr:cNvPr>
        <xdr:cNvSpPr txBox="1"/>
      </xdr:nvSpPr>
      <xdr:spPr>
        <a:xfrm>
          <a:off x="15192375"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31" name="TextBox 30">
          <a:extLst>
            <a:ext uri="{FF2B5EF4-FFF2-40B4-BE49-F238E27FC236}">
              <a16:creationId xmlns:a16="http://schemas.microsoft.com/office/drawing/2014/main" id="{00000000-0008-0000-0500-00001F000000}"/>
            </a:ext>
          </a:extLst>
        </xdr:cNvPr>
        <xdr:cNvSpPr txBox="1"/>
      </xdr:nvSpPr>
      <xdr:spPr>
        <a:xfrm>
          <a:off x="15192375"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32" name="TextBox 31">
          <a:extLst>
            <a:ext uri="{FF2B5EF4-FFF2-40B4-BE49-F238E27FC236}">
              <a16:creationId xmlns:a16="http://schemas.microsoft.com/office/drawing/2014/main" id="{00000000-0008-0000-0500-000020000000}"/>
            </a:ext>
          </a:extLst>
        </xdr:cNvPr>
        <xdr:cNvSpPr txBox="1"/>
      </xdr:nvSpPr>
      <xdr:spPr>
        <a:xfrm>
          <a:off x="15192375"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33" name="TextBox 32">
          <a:extLst>
            <a:ext uri="{FF2B5EF4-FFF2-40B4-BE49-F238E27FC236}">
              <a16:creationId xmlns:a16="http://schemas.microsoft.com/office/drawing/2014/main" id="{00000000-0008-0000-0500-000021000000}"/>
            </a:ext>
          </a:extLst>
        </xdr:cNvPr>
        <xdr:cNvSpPr txBox="1"/>
      </xdr:nvSpPr>
      <xdr:spPr>
        <a:xfrm>
          <a:off x="15192375"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34" name="TextBox 33">
          <a:extLst>
            <a:ext uri="{FF2B5EF4-FFF2-40B4-BE49-F238E27FC236}">
              <a16:creationId xmlns:a16="http://schemas.microsoft.com/office/drawing/2014/main" id="{00000000-0008-0000-0500-000022000000}"/>
            </a:ext>
          </a:extLst>
        </xdr:cNvPr>
        <xdr:cNvSpPr txBox="1"/>
      </xdr:nvSpPr>
      <xdr:spPr>
        <a:xfrm>
          <a:off x="15192375"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35" name="TextBox 34">
          <a:extLst>
            <a:ext uri="{FF2B5EF4-FFF2-40B4-BE49-F238E27FC236}">
              <a16:creationId xmlns:a16="http://schemas.microsoft.com/office/drawing/2014/main" id="{00000000-0008-0000-0500-000023000000}"/>
            </a:ext>
          </a:extLst>
        </xdr:cNvPr>
        <xdr:cNvSpPr txBox="1"/>
      </xdr:nvSpPr>
      <xdr:spPr>
        <a:xfrm>
          <a:off x="15192375"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36" name="TextBox 35">
          <a:extLst>
            <a:ext uri="{FF2B5EF4-FFF2-40B4-BE49-F238E27FC236}">
              <a16:creationId xmlns:a16="http://schemas.microsoft.com/office/drawing/2014/main" id="{00000000-0008-0000-0500-000024000000}"/>
            </a:ext>
          </a:extLst>
        </xdr:cNvPr>
        <xdr:cNvSpPr txBox="1"/>
      </xdr:nvSpPr>
      <xdr:spPr>
        <a:xfrm>
          <a:off x="15192375"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37" name="TextBox 36">
          <a:extLst>
            <a:ext uri="{FF2B5EF4-FFF2-40B4-BE49-F238E27FC236}">
              <a16:creationId xmlns:a16="http://schemas.microsoft.com/office/drawing/2014/main" id="{00000000-0008-0000-0500-000025000000}"/>
            </a:ext>
          </a:extLst>
        </xdr:cNvPr>
        <xdr:cNvSpPr txBox="1"/>
      </xdr:nvSpPr>
      <xdr:spPr>
        <a:xfrm>
          <a:off x="15192375"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38" name="TextBox 37">
          <a:extLst>
            <a:ext uri="{FF2B5EF4-FFF2-40B4-BE49-F238E27FC236}">
              <a16:creationId xmlns:a16="http://schemas.microsoft.com/office/drawing/2014/main" id="{00000000-0008-0000-0500-000026000000}"/>
            </a:ext>
          </a:extLst>
        </xdr:cNvPr>
        <xdr:cNvSpPr txBox="1"/>
      </xdr:nvSpPr>
      <xdr:spPr>
        <a:xfrm>
          <a:off x="15192375"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39" name="TextBox 38">
          <a:extLst>
            <a:ext uri="{FF2B5EF4-FFF2-40B4-BE49-F238E27FC236}">
              <a16:creationId xmlns:a16="http://schemas.microsoft.com/office/drawing/2014/main" id="{00000000-0008-0000-0500-000027000000}"/>
            </a:ext>
          </a:extLst>
        </xdr:cNvPr>
        <xdr:cNvSpPr txBox="1"/>
      </xdr:nvSpPr>
      <xdr:spPr>
        <a:xfrm>
          <a:off x="15192375"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40" name="TextBox 39">
          <a:extLst>
            <a:ext uri="{FF2B5EF4-FFF2-40B4-BE49-F238E27FC236}">
              <a16:creationId xmlns:a16="http://schemas.microsoft.com/office/drawing/2014/main" id="{00000000-0008-0000-0500-000028000000}"/>
            </a:ext>
          </a:extLst>
        </xdr:cNvPr>
        <xdr:cNvSpPr txBox="1"/>
      </xdr:nvSpPr>
      <xdr:spPr>
        <a:xfrm>
          <a:off x="15192375"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41" name="TextBox 40">
          <a:extLst>
            <a:ext uri="{FF2B5EF4-FFF2-40B4-BE49-F238E27FC236}">
              <a16:creationId xmlns:a16="http://schemas.microsoft.com/office/drawing/2014/main" id="{00000000-0008-0000-0500-000029000000}"/>
            </a:ext>
          </a:extLst>
        </xdr:cNvPr>
        <xdr:cNvSpPr txBox="1"/>
      </xdr:nvSpPr>
      <xdr:spPr>
        <a:xfrm>
          <a:off x="15192375"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42" name="TextBox 41">
          <a:extLst>
            <a:ext uri="{FF2B5EF4-FFF2-40B4-BE49-F238E27FC236}">
              <a16:creationId xmlns:a16="http://schemas.microsoft.com/office/drawing/2014/main" id="{00000000-0008-0000-0500-00002A000000}"/>
            </a:ext>
          </a:extLst>
        </xdr:cNvPr>
        <xdr:cNvSpPr txBox="1"/>
      </xdr:nvSpPr>
      <xdr:spPr>
        <a:xfrm>
          <a:off x="15192375"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43" name="TextBox 42">
          <a:extLst>
            <a:ext uri="{FF2B5EF4-FFF2-40B4-BE49-F238E27FC236}">
              <a16:creationId xmlns:a16="http://schemas.microsoft.com/office/drawing/2014/main" id="{00000000-0008-0000-0500-00002B000000}"/>
            </a:ext>
          </a:extLst>
        </xdr:cNvPr>
        <xdr:cNvSpPr txBox="1"/>
      </xdr:nvSpPr>
      <xdr:spPr>
        <a:xfrm>
          <a:off x="15192375"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44" name="TextBox 43">
          <a:extLst>
            <a:ext uri="{FF2B5EF4-FFF2-40B4-BE49-F238E27FC236}">
              <a16:creationId xmlns:a16="http://schemas.microsoft.com/office/drawing/2014/main" id="{00000000-0008-0000-0500-00002C000000}"/>
            </a:ext>
          </a:extLst>
        </xdr:cNvPr>
        <xdr:cNvSpPr txBox="1"/>
      </xdr:nvSpPr>
      <xdr:spPr>
        <a:xfrm>
          <a:off x="15192375"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45" name="TextBox 44">
          <a:extLst>
            <a:ext uri="{FF2B5EF4-FFF2-40B4-BE49-F238E27FC236}">
              <a16:creationId xmlns:a16="http://schemas.microsoft.com/office/drawing/2014/main" id="{00000000-0008-0000-0500-00002D000000}"/>
            </a:ext>
          </a:extLst>
        </xdr:cNvPr>
        <xdr:cNvSpPr txBox="1"/>
      </xdr:nvSpPr>
      <xdr:spPr>
        <a:xfrm>
          <a:off x="15192375"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46" name="TextBox 45">
          <a:extLst>
            <a:ext uri="{FF2B5EF4-FFF2-40B4-BE49-F238E27FC236}">
              <a16:creationId xmlns:a16="http://schemas.microsoft.com/office/drawing/2014/main" id="{00000000-0008-0000-0500-00002E000000}"/>
            </a:ext>
          </a:extLst>
        </xdr:cNvPr>
        <xdr:cNvSpPr txBox="1"/>
      </xdr:nvSpPr>
      <xdr:spPr>
        <a:xfrm>
          <a:off x="15192375"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47" name="TextBox 46">
          <a:extLst>
            <a:ext uri="{FF2B5EF4-FFF2-40B4-BE49-F238E27FC236}">
              <a16:creationId xmlns:a16="http://schemas.microsoft.com/office/drawing/2014/main" id="{00000000-0008-0000-0500-00002F000000}"/>
            </a:ext>
          </a:extLst>
        </xdr:cNvPr>
        <xdr:cNvSpPr txBox="1"/>
      </xdr:nvSpPr>
      <xdr:spPr>
        <a:xfrm>
          <a:off x="15192375"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twoCellAnchor>
    <xdr:from>
      <xdr:col>17</xdr:col>
      <xdr:colOff>476250</xdr:colOff>
      <xdr:row>8</xdr:row>
      <xdr:rowOff>28575</xdr:rowOff>
    </xdr:from>
    <xdr:to>
      <xdr:col>17</xdr:col>
      <xdr:colOff>666750</xdr:colOff>
      <xdr:row>9</xdr:row>
      <xdr:rowOff>82550</xdr:rowOff>
    </xdr:to>
    <xdr:sp macro="" textlink="">
      <xdr:nvSpPr>
        <xdr:cNvPr id="48" name="Teksto laukas 84">
          <a:extLst>
            <a:ext uri="{FF2B5EF4-FFF2-40B4-BE49-F238E27FC236}">
              <a16:creationId xmlns:a16="http://schemas.microsoft.com/office/drawing/2014/main" id="{00000000-0008-0000-0500-000030000000}"/>
            </a:ext>
          </a:extLst>
        </xdr:cNvPr>
        <xdr:cNvSpPr txBox="1"/>
      </xdr:nvSpPr>
      <xdr:spPr>
        <a:xfrm>
          <a:off x="15365730" y="1928495"/>
          <a:ext cx="190500"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476250</xdr:colOff>
      <xdr:row>8</xdr:row>
      <xdr:rowOff>180975</xdr:rowOff>
    </xdr:from>
    <xdr:to>
      <xdr:col>17</xdr:col>
      <xdr:colOff>666750</xdr:colOff>
      <xdr:row>10</xdr:row>
      <xdr:rowOff>69850</xdr:rowOff>
    </xdr:to>
    <xdr:sp macro="" textlink="">
      <xdr:nvSpPr>
        <xdr:cNvPr id="49" name="Teksto laukas 83">
          <a:extLst>
            <a:ext uri="{FF2B5EF4-FFF2-40B4-BE49-F238E27FC236}">
              <a16:creationId xmlns:a16="http://schemas.microsoft.com/office/drawing/2014/main" id="{00000000-0008-0000-0500-000031000000}"/>
            </a:ext>
          </a:extLst>
        </xdr:cNvPr>
        <xdr:cNvSpPr txBox="1"/>
      </xdr:nvSpPr>
      <xdr:spPr>
        <a:xfrm>
          <a:off x="15365730" y="2080895"/>
          <a:ext cx="190500"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476250</xdr:colOff>
      <xdr:row>10</xdr:row>
      <xdr:rowOff>19050</xdr:rowOff>
    </xdr:from>
    <xdr:to>
      <xdr:col>17</xdr:col>
      <xdr:colOff>666750</xdr:colOff>
      <xdr:row>11</xdr:row>
      <xdr:rowOff>120650</xdr:rowOff>
    </xdr:to>
    <xdr:sp macro="" textlink="">
      <xdr:nvSpPr>
        <xdr:cNvPr id="50" name="Teksto laukas 82">
          <a:extLst>
            <a:ext uri="{FF2B5EF4-FFF2-40B4-BE49-F238E27FC236}">
              <a16:creationId xmlns:a16="http://schemas.microsoft.com/office/drawing/2014/main" id="{00000000-0008-0000-0500-000032000000}"/>
            </a:ext>
          </a:extLst>
        </xdr:cNvPr>
        <xdr:cNvSpPr txBox="1"/>
      </xdr:nvSpPr>
      <xdr:spPr>
        <a:xfrm>
          <a:off x="15365730" y="2280920"/>
          <a:ext cx="190500"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476250</xdr:colOff>
      <xdr:row>29</xdr:row>
      <xdr:rowOff>28575</xdr:rowOff>
    </xdr:from>
    <xdr:to>
      <xdr:col>17</xdr:col>
      <xdr:colOff>666750</xdr:colOff>
      <xdr:row>29</xdr:row>
      <xdr:rowOff>295275</xdr:rowOff>
    </xdr:to>
    <xdr:sp macro="" textlink="">
      <xdr:nvSpPr>
        <xdr:cNvPr id="51" name="Teksto laukas 79">
          <a:extLst>
            <a:ext uri="{FF2B5EF4-FFF2-40B4-BE49-F238E27FC236}">
              <a16:creationId xmlns:a16="http://schemas.microsoft.com/office/drawing/2014/main" id="{00000000-0008-0000-0500-000033000000}"/>
            </a:ext>
          </a:extLst>
        </xdr:cNvPr>
        <xdr:cNvSpPr txBox="1"/>
      </xdr:nvSpPr>
      <xdr:spPr>
        <a:xfrm>
          <a:off x="15365730" y="2871470"/>
          <a:ext cx="190500"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476250</xdr:colOff>
      <xdr:row>29</xdr:row>
      <xdr:rowOff>180975</xdr:rowOff>
    </xdr:from>
    <xdr:to>
      <xdr:col>17</xdr:col>
      <xdr:colOff>666750</xdr:colOff>
      <xdr:row>29</xdr:row>
      <xdr:rowOff>447675</xdr:rowOff>
    </xdr:to>
    <xdr:sp macro="" textlink="">
      <xdr:nvSpPr>
        <xdr:cNvPr id="52" name="Teksto laukas 78">
          <a:extLst>
            <a:ext uri="{FF2B5EF4-FFF2-40B4-BE49-F238E27FC236}">
              <a16:creationId xmlns:a16="http://schemas.microsoft.com/office/drawing/2014/main" id="{00000000-0008-0000-0500-000034000000}"/>
            </a:ext>
          </a:extLst>
        </xdr:cNvPr>
        <xdr:cNvSpPr txBox="1"/>
      </xdr:nvSpPr>
      <xdr:spPr>
        <a:xfrm>
          <a:off x="15365730" y="3023870"/>
          <a:ext cx="190500"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476250</xdr:colOff>
      <xdr:row>36</xdr:row>
      <xdr:rowOff>28575</xdr:rowOff>
    </xdr:from>
    <xdr:to>
      <xdr:col>17</xdr:col>
      <xdr:colOff>666750</xdr:colOff>
      <xdr:row>36</xdr:row>
      <xdr:rowOff>295275</xdr:rowOff>
    </xdr:to>
    <xdr:sp macro="" textlink="">
      <xdr:nvSpPr>
        <xdr:cNvPr id="53" name="Teksto laukas 75">
          <a:extLst>
            <a:ext uri="{FF2B5EF4-FFF2-40B4-BE49-F238E27FC236}">
              <a16:creationId xmlns:a16="http://schemas.microsoft.com/office/drawing/2014/main" id="{00000000-0008-0000-0500-000035000000}"/>
            </a:ext>
          </a:extLst>
        </xdr:cNvPr>
        <xdr:cNvSpPr txBox="1"/>
      </xdr:nvSpPr>
      <xdr:spPr>
        <a:xfrm>
          <a:off x="15365730" y="5544185"/>
          <a:ext cx="190500"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476250</xdr:colOff>
      <xdr:row>36</xdr:row>
      <xdr:rowOff>180975</xdr:rowOff>
    </xdr:from>
    <xdr:to>
      <xdr:col>17</xdr:col>
      <xdr:colOff>666750</xdr:colOff>
      <xdr:row>36</xdr:row>
      <xdr:rowOff>447675</xdr:rowOff>
    </xdr:to>
    <xdr:sp macro="" textlink="">
      <xdr:nvSpPr>
        <xdr:cNvPr id="54" name="Teksto laukas 74">
          <a:extLst>
            <a:ext uri="{FF2B5EF4-FFF2-40B4-BE49-F238E27FC236}">
              <a16:creationId xmlns:a16="http://schemas.microsoft.com/office/drawing/2014/main" id="{00000000-0008-0000-0500-000036000000}"/>
            </a:ext>
          </a:extLst>
        </xdr:cNvPr>
        <xdr:cNvSpPr txBox="1"/>
      </xdr:nvSpPr>
      <xdr:spPr>
        <a:xfrm>
          <a:off x="15365730" y="5696585"/>
          <a:ext cx="190500"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476250</xdr:colOff>
      <xdr:row>43</xdr:row>
      <xdr:rowOff>28575</xdr:rowOff>
    </xdr:from>
    <xdr:to>
      <xdr:col>17</xdr:col>
      <xdr:colOff>666750</xdr:colOff>
      <xdr:row>43</xdr:row>
      <xdr:rowOff>295275</xdr:rowOff>
    </xdr:to>
    <xdr:sp macro="" textlink="">
      <xdr:nvSpPr>
        <xdr:cNvPr id="55" name="Teksto laukas 72">
          <a:extLst>
            <a:ext uri="{FF2B5EF4-FFF2-40B4-BE49-F238E27FC236}">
              <a16:creationId xmlns:a16="http://schemas.microsoft.com/office/drawing/2014/main" id="{00000000-0008-0000-0500-000037000000}"/>
            </a:ext>
          </a:extLst>
        </xdr:cNvPr>
        <xdr:cNvSpPr txBox="1"/>
      </xdr:nvSpPr>
      <xdr:spPr>
        <a:xfrm>
          <a:off x="15365730" y="2236470"/>
          <a:ext cx="190500"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476250</xdr:colOff>
      <xdr:row>88</xdr:row>
      <xdr:rowOff>28575</xdr:rowOff>
    </xdr:from>
    <xdr:to>
      <xdr:col>17</xdr:col>
      <xdr:colOff>666750</xdr:colOff>
      <xdr:row>89</xdr:row>
      <xdr:rowOff>92075</xdr:rowOff>
    </xdr:to>
    <xdr:sp macro="" textlink="">
      <xdr:nvSpPr>
        <xdr:cNvPr id="56" name="Teksto laukas 67">
          <a:extLst>
            <a:ext uri="{FF2B5EF4-FFF2-40B4-BE49-F238E27FC236}">
              <a16:creationId xmlns:a16="http://schemas.microsoft.com/office/drawing/2014/main" id="{00000000-0008-0000-0500-000038000000}"/>
            </a:ext>
          </a:extLst>
        </xdr:cNvPr>
        <xdr:cNvSpPr txBox="1"/>
      </xdr:nvSpPr>
      <xdr:spPr>
        <a:xfrm>
          <a:off x="15365730" y="5396865"/>
          <a:ext cx="190500"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476250</xdr:colOff>
      <xdr:row>89</xdr:row>
      <xdr:rowOff>19050</xdr:rowOff>
    </xdr:from>
    <xdr:to>
      <xdr:col>17</xdr:col>
      <xdr:colOff>666750</xdr:colOff>
      <xdr:row>90</xdr:row>
      <xdr:rowOff>120650</xdr:rowOff>
    </xdr:to>
    <xdr:sp macro="" textlink="">
      <xdr:nvSpPr>
        <xdr:cNvPr id="57" name="Teksto laukas 66">
          <a:extLst>
            <a:ext uri="{FF2B5EF4-FFF2-40B4-BE49-F238E27FC236}">
              <a16:creationId xmlns:a16="http://schemas.microsoft.com/office/drawing/2014/main" id="{00000000-0008-0000-0500-000039000000}"/>
            </a:ext>
          </a:extLst>
        </xdr:cNvPr>
        <xdr:cNvSpPr txBox="1"/>
      </xdr:nvSpPr>
      <xdr:spPr>
        <a:xfrm>
          <a:off x="15365730" y="5587365"/>
          <a:ext cx="190500"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476250</xdr:colOff>
      <xdr:row>90</xdr:row>
      <xdr:rowOff>47625</xdr:rowOff>
    </xdr:from>
    <xdr:to>
      <xdr:col>17</xdr:col>
      <xdr:colOff>660981</xdr:colOff>
      <xdr:row>92</xdr:row>
      <xdr:rowOff>7385</xdr:rowOff>
    </xdr:to>
    <xdr:sp macro="" textlink="">
      <xdr:nvSpPr>
        <xdr:cNvPr id="58" name="Teksto laukas 65">
          <a:extLst>
            <a:ext uri="{FF2B5EF4-FFF2-40B4-BE49-F238E27FC236}">
              <a16:creationId xmlns:a16="http://schemas.microsoft.com/office/drawing/2014/main" id="{00000000-0008-0000-0500-00003A000000}"/>
            </a:ext>
          </a:extLst>
        </xdr:cNvPr>
        <xdr:cNvSpPr txBox="1"/>
      </xdr:nvSpPr>
      <xdr:spPr>
        <a:xfrm>
          <a:off x="15347950" y="333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476250</xdr:colOff>
      <xdr:row>123</xdr:row>
      <xdr:rowOff>28575</xdr:rowOff>
    </xdr:from>
    <xdr:to>
      <xdr:col>17</xdr:col>
      <xdr:colOff>666750</xdr:colOff>
      <xdr:row>123</xdr:row>
      <xdr:rowOff>295275</xdr:rowOff>
    </xdr:to>
    <xdr:sp macro="" textlink="">
      <xdr:nvSpPr>
        <xdr:cNvPr id="59" name="Teksto laukas 61">
          <a:extLst>
            <a:ext uri="{FF2B5EF4-FFF2-40B4-BE49-F238E27FC236}">
              <a16:creationId xmlns:a16="http://schemas.microsoft.com/office/drawing/2014/main" id="{00000000-0008-0000-0500-00003B000000}"/>
            </a:ext>
          </a:extLst>
        </xdr:cNvPr>
        <xdr:cNvSpPr txBox="1"/>
      </xdr:nvSpPr>
      <xdr:spPr>
        <a:xfrm>
          <a:off x="15365730" y="6606540"/>
          <a:ext cx="190500"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476250</xdr:colOff>
      <xdr:row>126</xdr:row>
      <xdr:rowOff>28575</xdr:rowOff>
    </xdr:from>
    <xdr:to>
      <xdr:col>17</xdr:col>
      <xdr:colOff>666750</xdr:colOff>
      <xdr:row>126</xdr:row>
      <xdr:rowOff>295275</xdr:rowOff>
    </xdr:to>
    <xdr:sp macro="" textlink="">
      <xdr:nvSpPr>
        <xdr:cNvPr id="60" name="Teksto laukas 59">
          <a:extLst>
            <a:ext uri="{FF2B5EF4-FFF2-40B4-BE49-F238E27FC236}">
              <a16:creationId xmlns:a16="http://schemas.microsoft.com/office/drawing/2014/main" id="{00000000-0008-0000-0500-00003C000000}"/>
            </a:ext>
          </a:extLst>
        </xdr:cNvPr>
        <xdr:cNvSpPr txBox="1"/>
      </xdr:nvSpPr>
      <xdr:spPr>
        <a:xfrm>
          <a:off x="15365730" y="852170"/>
          <a:ext cx="190500"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476250</xdr:colOff>
      <xdr:row>150</xdr:row>
      <xdr:rowOff>28575</xdr:rowOff>
    </xdr:from>
    <xdr:to>
      <xdr:col>17</xdr:col>
      <xdr:colOff>666750</xdr:colOff>
      <xdr:row>150</xdr:row>
      <xdr:rowOff>295275</xdr:rowOff>
    </xdr:to>
    <xdr:sp macro="" textlink="">
      <xdr:nvSpPr>
        <xdr:cNvPr id="61" name="Teksto laukas 54">
          <a:extLst>
            <a:ext uri="{FF2B5EF4-FFF2-40B4-BE49-F238E27FC236}">
              <a16:creationId xmlns:a16="http://schemas.microsoft.com/office/drawing/2014/main" id="{00000000-0008-0000-0500-00003D000000}"/>
            </a:ext>
          </a:extLst>
        </xdr:cNvPr>
        <xdr:cNvSpPr txBox="1"/>
      </xdr:nvSpPr>
      <xdr:spPr>
        <a:xfrm>
          <a:off x="15365730" y="2179955"/>
          <a:ext cx="190500"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476250</xdr:colOff>
      <xdr:row>150</xdr:row>
      <xdr:rowOff>180975</xdr:rowOff>
    </xdr:from>
    <xdr:to>
      <xdr:col>17</xdr:col>
      <xdr:colOff>666750</xdr:colOff>
      <xdr:row>151</xdr:row>
      <xdr:rowOff>130175</xdr:rowOff>
    </xdr:to>
    <xdr:sp macro="" textlink="">
      <xdr:nvSpPr>
        <xdr:cNvPr id="62" name="Teksto laukas 53">
          <a:extLst>
            <a:ext uri="{FF2B5EF4-FFF2-40B4-BE49-F238E27FC236}">
              <a16:creationId xmlns:a16="http://schemas.microsoft.com/office/drawing/2014/main" id="{00000000-0008-0000-0500-00003E000000}"/>
            </a:ext>
          </a:extLst>
        </xdr:cNvPr>
        <xdr:cNvSpPr txBox="1"/>
      </xdr:nvSpPr>
      <xdr:spPr>
        <a:xfrm>
          <a:off x="15365730" y="2332355"/>
          <a:ext cx="190500"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476250</xdr:colOff>
      <xdr:row>165</xdr:row>
      <xdr:rowOff>28575</xdr:rowOff>
    </xdr:from>
    <xdr:to>
      <xdr:col>17</xdr:col>
      <xdr:colOff>666750</xdr:colOff>
      <xdr:row>165</xdr:row>
      <xdr:rowOff>295275</xdr:rowOff>
    </xdr:to>
    <xdr:sp macro="" textlink="">
      <xdr:nvSpPr>
        <xdr:cNvPr id="63" name="Teksto laukas 49">
          <a:extLst>
            <a:ext uri="{FF2B5EF4-FFF2-40B4-BE49-F238E27FC236}">
              <a16:creationId xmlns:a16="http://schemas.microsoft.com/office/drawing/2014/main" id="{00000000-0008-0000-0500-00003F000000}"/>
            </a:ext>
          </a:extLst>
        </xdr:cNvPr>
        <xdr:cNvSpPr txBox="1"/>
      </xdr:nvSpPr>
      <xdr:spPr>
        <a:xfrm>
          <a:off x="15365730" y="852170"/>
          <a:ext cx="190500"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476250</xdr:colOff>
      <xdr:row>176</xdr:row>
      <xdr:rowOff>28575</xdr:rowOff>
    </xdr:from>
    <xdr:to>
      <xdr:col>17</xdr:col>
      <xdr:colOff>666750</xdr:colOff>
      <xdr:row>177</xdr:row>
      <xdr:rowOff>92075</xdr:rowOff>
    </xdr:to>
    <xdr:sp macro="" textlink="">
      <xdr:nvSpPr>
        <xdr:cNvPr id="64" name="Teksto laukas 12">
          <a:extLst>
            <a:ext uri="{FF2B5EF4-FFF2-40B4-BE49-F238E27FC236}">
              <a16:creationId xmlns:a16="http://schemas.microsoft.com/office/drawing/2014/main" id="{00000000-0008-0000-0500-000040000000}"/>
            </a:ext>
          </a:extLst>
        </xdr:cNvPr>
        <xdr:cNvSpPr txBox="1"/>
      </xdr:nvSpPr>
      <xdr:spPr>
        <a:xfrm>
          <a:off x="15365730" y="5156200"/>
          <a:ext cx="190500"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476250</xdr:colOff>
      <xdr:row>176</xdr:row>
      <xdr:rowOff>180975</xdr:rowOff>
    </xdr:from>
    <xdr:to>
      <xdr:col>17</xdr:col>
      <xdr:colOff>666750</xdr:colOff>
      <xdr:row>178</xdr:row>
      <xdr:rowOff>79375</xdr:rowOff>
    </xdr:to>
    <xdr:sp macro="" textlink="">
      <xdr:nvSpPr>
        <xdr:cNvPr id="65" name="Teksto laukas 11">
          <a:extLst>
            <a:ext uri="{FF2B5EF4-FFF2-40B4-BE49-F238E27FC236}">
              <a16:creationId xmlns:a16="http://schemas.microsoft.com/office/drawing/2014/main" id="{00000000-0008-0000-0500-000041000000}"/>
            </a:ext>
          </a:extLst>
        </xdr:cNvPr>
        <xdr:cNvSpPr txBox="1"/>
      </xdr:nvSpPr>
      <xdr:spPr>
        <a:xfrm>
          <a:off x="15365730" y="5308600"/>
          <a:ext cx="190500"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476250</xdr:colOff>
      <xdr:row>177</xdr:row>
      <xdr:rowOff>133350</xdr:rowOff>
    </xdr:from>
    <xdr:to>
      <xdr:col>17</xdr:col>
      <xdr:colOff>666750</xdr:colOff>
      <xdr:row>179</xdr:row>
      <xdr:rowOff>69850</xdr:rowOff>
    </xdr:to>
    <xdr:sp macro="" textlink="">
      <xdr:nvSpPr>
        <xdr:cNvPr id="66" name="Teksto laukas 2">
          <a:extLst>
            <a:ext uri="{FF2B5EF4-FFF2-40B4-BE49-F238E27FC236}">
              <a16:creationId xmlns:a16="http://schemas.microsoft.com/office/drawing/2014/main" id="{00000000-0008-0000-0500-000042000000}"/>
            </a:ext>
          </a:extLst>
        </xdr:cNvPr>
        <xdr:cNvSpPr txBox="1"/>
      </xdr:nvSpPr>
      <xdr:spPr>
        <a:xfrm>
          <a:off x="15365730" y="5461000"/>
          <a:ext cx="190500"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xdr:col>
      <xdr:colOff>190500</xdr:colOff>
      <xdr:row>21</xdr:row>
      <xdr:rowOff>28575</xdr:rowOff>
    </xdr:from>
    <xdr:to>
      <xdr:col>1</xdr:col>
      <xdr:colOff>381000</xdr:colOff>
      <xdr:row>21</xdr:row>
      <xdr:rowOff>295275</xdr:rowOff>
    </xdr:to>
    <xdr:sp macro="" textlink="">
      <xdr:nvSpPr>
        <xdr:cNvPr id="68" name="Teksto laukas 80">
          <a:extLst>
            <a:ext uri="{FF2B5EF4-FFF2-40B4-BE49-F238E27FC236}">
              <a16:creationId xmlns:a16="http://schemas.microsoft.com/office/drawing/2014/main" id="{00000000-0008-0000-0500-000044000000}"/>
            </a:ext>
          </a:extLst>
        </xdr:cNvPr>
        <xdr:cNvSpPr txBox="1"/>
      </xdr:nvSpPr>
      <xdr:spPr>
        <a:xfrm>
          <a:off x="15340965" y="6742430"/>
          <a:ext cx="190500"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476250</xdr:colOff>
      <xdr:row>29</xdr:row>
      <xdr:rowOff>180975</xdr:rowOff>
    </xdr:from>
    <xdr:to>
      <xdr:col>17</xdr:col>
      <xdr:colOff>666750</xdr:colOff>
      <xdr:row>29</xdr:row>
      <xdr:rowOff>447675</xdr:rowOff>
    </xdr:to>
    <xdr:sp macro="" textlink="">
      <xdr:nvSpPr>
        <xdr:cNvPr id="69" name="Teksto laukas 77">
          <a:extLst>
            <a:ext uri="{FF2B5EF4-FFF2-40B4-BE49-F238E27FC236}">
              <a16:creationId xmlns:a16="http://schemas.microsoft.com/office/drawing/2014/main" id="{00000000-0008-0000-0500-000045000000}"/>
            </a:ext>
          </a:extLst>
        </xdr:cNvPr>
        <xdr:cNvSpPr txBox="1"/>
      </xdr:nvSpPr>
      <xdr:spPr>
        <a:xfrm>
          <a:off x="15365730" y="3023870"/>
          <a:ext cx="190500"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476250</xdr:colOff>
      <xdr:row>36</xdr:row>
      <xdr:rowOff>180975</xdr:rowOff>
    </xdr:from>
    <xdr:to>
      <xdr:col>17</xdr:col>
      <xdr:colOff>666750</xdr:colOff>
      <xdr:row>36</xdr:row>
      <xdr:rowOff>447675</xdr:rowOff>
    </xdr:to>
    <xdr:sp macro="" textlink="">
      <xdr:nvSpPr>
        <xdr:cNvPr id="71" name="Teksto laukas 73">
          <a:extLst>
            <a:ext uri="{FF2B5EF4-FFF2-40B4-BE49-F238E27FC236}">
              <a16:creationId xmlns:a16="http://schemas.microsoft.com/office/drawing/2014/main" id="{00000000-0008-0000-0500-000047000000}"/>
            </a:ext>
          </a:extLst>
        </xdr:cNvPr>
        <xdr:cNvSpPr txBox="1"/>
      </xdr:nvSpPr>
      <xdr:spPr>
        <a:xfrm>
          <a:off x="15365730" y="5696585"/>
          <a:ext cx="190500"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476250</xdr:colOff>
      <xdr:row>43</xdr:row>
      <xdr:rowOff>28575</xdr:rowOff>
    </xdr:from>
    <xdr:to>
      <xdr:col>17</xdr:col>
      <xdr:colOff>666750</xdr:colOff>
      <xdr:row>43</xdr:row>
      <xdr:rowOff>295275</xdr:rowOff>
    </xdr:to>
    <xdr:sp macro="" textlink="">
      <xdr:nvSpPr>
        <xdr:cNvPr id="72" name="Teksto laukas 71">
          <a:extLst>
            <a:ext uri="{FF2B5EF4-FFF2-40B4-BE49-F238E27FC236}">
              <a16:creationId xmlns:a16="http://schemas.microsoft.com/office/drawing/2014/main" id="{00000000-0008-0000-0500-000048000000}"/>
            </a:ext>
          </a:extLst>
        </xdr:cNvPr>
        <xdr:cNvSpPr txBox="1"/>
      </xdr:nvSpPr>
      <xdr:spPr>
        <a:xfrm>
          <a:off x="15365730" y="2236470"/>
          <a:ext cx="190500"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476250</xdr:colOff>
      <xdr:row>49</xdr:row>
      <xdr:rowOff>28575</xdr:rowOff>
    </xdr:from>
    <xdr:to>
      <xdr:col>17</xdr:col>
      <xdr:colOff>666750</xdr:colOff>
      <xdr:row>49</xdr:row>
      <xdr:rowOff>295275</xdr:rowOff>
    </xdr:to>
    <xdr:sp macro="" textlink="">
      <xdr:nvSpPr>
        <xdr:cNvPr id="73" name="Teksto laukas 70">
          <a:extLst>
            <a:ext uri="{FF2B5EF4-FFF2-40B4-BE49-F238E27FC236}">
              <a16:creationId xmlns:a16="http://schemas.microsoft.com/office/drawing/2014/main" id="{00000000-0008-0000-0500-000049000000}"/>
            </a:ext>
          </a:extLst>
        </xdr:cNvPr>
        <xdr:cNvSpPr txBox="1"/>
      </xdr:nvSpPr>
      <xdr:spPr>
        <a:xfrm>
          <a:off x="15340965" y="5515610"/>
          <a:ext cx="190500"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476250</xdr:colOff>
      <xdr:row>77</xdr:row>
      <xdr:rowOff>28575</xdr:rowOff>
    </xdr:from>
    <xdr:to>
      <xdr:col>17</xdr:col>
      <xdr:colOff>666750</xdr:colOff>
      <xdr:row>77</xdr:row>
      <xdr:rowOff>295275</xdr:rowOff>
    </xdr:to>
    <xdr:sp macro="" textlink="">
      <xdr:nvSpPr>
        <xdr:cNvPr id="74" name="Teksto laukas 69">
          <a:extLst>
            <a:ext uri="{FF2B5EF4-FFF2-40B4-BE49-F238E27FC236}">
              <a16:creationId xmlns:a16="http://schemas.microsoft.com/office/drawing/2014/main" id="{00000000-0008-0000-0500-00004A000000}"/>
            </a:ext>
          </a:extLst>
        </xdr:cNvPr>
        <xdr:cNvSpPr txBox="1"/>
      </xdr:nvSpPr>
      <xdr:spPr>
        <a:xfrm>
          <a:off x="15347950" y="27485975"/>
          <a:ext cx="190500"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476250</xdr:colOff>
      <xdr:row>81</xdr:row>
      <xdr:rowOff>28575</xdr:rowOff>
    </xdr:from>
    <xdr:to>
      <xdr:col>17</xdr:col>
      <xdr:colOff>666750</xdr:colOff>
      <xdr:row>81</xdr:row>
      <xdr:rowOff>295275</xdr:rowOff>
    </xdr:to>
    <xdr:sp macro="" textlink="">
      <xdr:nvSpPr>
        <xdr:cNvPr id="75" name="Teksto laukas 68">
          <a:extLst>
            <a:ext uri="{FF2B5EF4-FFF2-40B4-BE49-F238E27FC236}">
              <a16:creationId xmlns:a16="http://schemas.microsoft.com/office/drawing/2014/main" id="{00000000-0008-0000-0500-00004B000000}"/>
            </a:ext>
          </a:extLst>
        </xdr:cNvPr>
        <xdr:cNvSpPr txBox="1"/>
      </xdr:nvSpPr>
      <xdr:spPr>
        <a:xfrm>
          <a:off x="15340965" y="2113915"/>
          <a:ext cx="190500"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xdr:col>
      <xdr:colOff>190500</xdr:colOff>
      <xdr:row>109</xdr:row>
      <xdr:rowOff>28575</xdr:rowOff>
    </xdr:from>
    <xdr:to>
      <xdr:col>1</xdr:col>
      <xdr:colOff>381000</xdr:colOff>
      <xdr:row>110</xdr:row>
      <xdr:rowOff>3175</xdr:rowOff>
    </xdr:to>
    <xdr:sp macro="" textlink="">
      <xdr:nvSpPr>
        <xdr:cNvPr id="78" name="Teksto laukas 62">
          <a:extLst>
            <a:ext uri="{FF2B5EF4-FFF2-40B4-BE49-F238E27FC236}">
              <a16:creationId xmlns:a16="http://schemas.microsoft.com/office/drawing/2014/main" id="{00000000-0008-0000-0500-00004E000000}"/>
            </a:ext>
          </a:extLst>
        </xdr:cNvPr>
        <xdr:cNvSpPr txBox="1"/>
      </xdr:nvSpPr>
      <xdr:spPr>
        <a:xfrm>
          <a:off x="15340965" y="3810000"/>
          <a:ext cx="190500"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476250</xdr:colOff>
      <xdr:row>123</xdr:row>
      <xdr:rowOff>28575</xdr:rowOff>
    </xdr:from>
    <xdr:to>
      <xdr:col>17</xdr:col>
      <xdr:colOff>666750</xdr:colOff>
      <xdr:row>123</xdr:row>
      <xdr:rowOff>295275</xdr:rowOff>
    </xdr:to>
    <xdr:sp macro="" textlink="">
      <xdr:nvSpPr>
        <xdr:cNvPr id="79" name="Teksto laukas 60">
          <a:extLst>
            <a:ext uri="{FF2B5EF4-FFF2-40B4-BE49-F238E27FC236}">
              <a16:creationId xmlns:a16="http://schemas.microsoft.com/office/drawing/2014/main" id="{00000000-0008-0000-0500-00004F000000}"/>
            </a:ext>
          </a:extLst>
        </xdr:cNvPr>
        <xdr:cNvSpPr txBox="1"/>
      </xdr:nvSpPr>
      <xdr:spPr>
        <a:xfrm>
          <a:off x="15365730" y="6606540"/>
          <a:ext cx="190500"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476250</xdr:colOff>
      <xdr:row>126</xdr:row>
      <xdr:rowOff>28575</xdr:rowOff>
    </xdr:from>
    <xdr:to>
      <xdr:col>17</xdr:col>
      <xdr:colOff>666750</xdr:colOff>
      <xdr:row>126</xdr:row>
      <xdr:rowOff>295275</xdr:rowOff>
    </xdr:to>
    <xdr:sp macro="" textlink="">
      <xdr:nvSpPr>
        <xdr:cNvPr id="80" name="Teksto laukas 58">
          <a:extLst>
            <a:ext uri="{FF2B5EF4-FFF2-40B4-BE49-F238E27FC236}">
              <a16:creationId xmlns:a16="http://schemas.microsoft.com/office/drawing/2014/main" id="{00000000-0008-0000-0500-000050000000}"/>
            </a:ext>
          </a:extLst>
        </xdr:cNvPr>
        <xdr:cNvSpPr txBox="1"/>
      </xdr:nvSpPr>
      <xdr:spPr>
        <a:xfrm>
          <a:off x="15365730" y="852170"/>
          <a:ext cx="190500"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xdr:col>
      <xdr:colOff>190500</xdr:colOff>
      <xdr:row>128</xdr:row>
      <xdr:rowOff>28575</xdr:rowOff>
    </xdr:from>
    <xdr:to>
      <xdr:col>1</xdr:col>
      <xdr:colOff>381000</xdr:colOff>
      <xdr:row>128</xdr:row>
      <xdr:rowOff>295275</xdr:rowOff>
    </xdr:to>
    <xdr:sp macro="" textlink="">
      <xdr:nvSpPr>
        <xdr:cNvPr id="81" name="Teksto laukas 57">
          <a:extLst>
            <a:ext uri="{FF2B5EF4-FFF2-40B4-BE49-F238E27FC236}">
              <a16:creationId xmlns:a16="http://schemas.microsoft.com/office/drawing/2014/main" id="{00000000-0008-0000-0500-000051000000}"/>
            </a:ext>
          </a:extLst>
        </xdr:cNvPr>
        <xdr:cNvSpPr txBox="1"/>
      </xdr:nvSpPr>
      <xdr:spPr>
        <a:xfrm>
          <a:off x="15340965" y="1433830"/>
          <a:ext cx="190500"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476250</xdr:colOff>
      <xdr:row>130</xdr:row>
      <xdr:rowOff>28575</xdr:rowOff>
    </xdr:from>
    <xdr:to>
      <xdr:col>17</xdr:col>
      <xdr:colOff>666750</xdr:colOff>
      <xdr:row>130</xdr:row>
      <xdr:rowOff>295275</xdr:rowOff>
    </xdr:to>
    <xdr:sp macro="" textlink="">
      <xdr:nvSpPr>
        <xdr:cNvPr id="82" name="Teksto laukas 56">
          <a:extLst>
            <a:ext uri="{FF2B5EF4-FFF2-40B4-BE49-F238E27FC236}">
              <a16:creationId xmlns:a16="http://schemas.microsoft.com/office/drawing/2014/main" id="{00000000-0008-0000-0500-000052000000}"/>
            </a:ext>
          </a:extLst>
        </xdr:cNvPr>
        <xdr:cNvSpPr txBox="1"/>
      </xdr:nvSpPr>
      <xdr:spPr>
        <a:xfrm>
          <a:off x="15340965" y="1975485"/>
          <a:ext cx="190500"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xdr:col>
      <xdr:colOff>190500</xdr:colOff>
      <xdr:row>137</xdr:row>
      <xdr:rowOff>28575</xdr:rowOff>
    </xdr:from>
    <xdr:to>
      <xdr:col>1</xdr:col>
      <xdr:colOff>381000</xdr:colOff>
      <xdr:row>137</xdr:row>
      <xdr:rowOff>295275</xdr:rowOff>
    </xdr:to>
    <xdr:sp macro="" textlink="">
      <xdr:nvSpPr>
        <xdr:cNvPr id="83" name="Teksto laukas 55">
          <a:extLst>
            <a:ext uri="{FF2B5EF4-FFF2-40B4-BE49-F238E27FC236}">
              <a16:creationId xmlns:a16="http://schemas.microsoft.com/office/drawing/2014/main" id="{00000000-0008-0000-0500-000053000000}"/>
            </a:ext>
          </a:extLst>
        </xdr:cNvPr>
        <xdr:cNvSpPr txBox="1"/>
      </xdr:nvSpPr>
      <xdr:spPr>
        <a:xfrm>
          <a:off x="15340965" y="4646930"/>
          <a:ext cx="190500"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476250</xdr:colOff>
      <xdr:row>150</xdr:row>
      <xdr:rowOff>180975</xdr:rowOff>
    </xdr:from>
    <xdr:to>
      <xdr:col>17</xdr:col>
      <xdr:colOff>666750</xdr:colOff>
      <xdr:row>151</xdr:row>
      <xdr:rowOff>130175</xdr:rowOff>
    </xdr:to>
    <xdr:sp macro="" textlink="">
      <xdr:nvSpPr>
        <xdr:cNvPr id="84" name="Teksto laukas 52">
          <a:extLst>
            <a:ext uri="{FF2B5EF4-FFF2-40B4-BE49-F238E27FC236}">
              <a16:creationId xmlns:a16="http://schemas.microsoft.com/office/drawing/2014/main" id="{00000000-0008-0000-0500-000054000000}"/>
            </a:ext>
          </a:extLst>
        </xdr:cNvPr>
        <xdr:cNvSpPr txBox="1"/>
      </xdr:nvSpPr>
      <xdr:spPr>
        <a:xfrm>
          <a:off x="15365730" y="2332355"/>
          <a:ext cx="190500"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xdr:col>
      <xdr:colOff>190500</xdr:colOff>
      <xdr:row>158</xdr:row>
      <xdr:rowOff>28575</xdr:rowOff>
    </xdr:from>
    <xdr:to>
      <xdr:col>1</xdr:col>
      <xdr:colOff>381000</xdr:colOff>
      <xdr:row>158</xdr:row>
      <xdr:rowOff>295275</xdr:rowOff>
    </xdr:to>
    <xdr:sp macro="" textlink="">
      <xdr:nvSpPr>
        <xdr:cNvPr id="85" name="Teksto laukas 51">
          <a:extLst>
            <a:ext uri="{FF2B5EF4-FFF2-40B4-BE49-F238E27FC236}">
              <a16:creationId xmlns:a16="http://schemas.microsoft.com/office/drawing/2014/main" id="{00000000-0008-0000-0500-000055000000}"/>
            </a:ext>
          </a:extLst>
        </xdr:cNvPr>
        <xdr:cNvSpPr txBox="1"/>
      </xdr:nvSpPr>
      <xdr:spPr>
        <a:xfrm>
          <a:off x="15340965" y="5527675"/>
          <a:ext cx="190500"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xdr:col>
      <xdr:colOff>190500</xdr:colOff>
      <xdr:row>160</xdr:row>
      <xdr:rowOff>28575</xdr:rowOff>
    </xdr:from>
    <xdr:to>
      <xdr:col>1</xdr:col>
      <xdr:colOff>381000</xdr:colOff>
      <xdr:row>161</xdr:row>
      <xdr:rowOff>142875</xdr:rowOff>
    </xdr:to>
    <xdr:sp macro="" textlink="">
      <xdr:nvSpPr>
        <xdr:cNvPr id="86" name="Teksto laukas 50">
          <a:extLst>
            <a:ext uri="{FF2B5EF4-FFF2-40B4-BE49-F238E27FC236}">
              <a16:creationId xmlns:a16="http://schemas.microsoft.com/office/drawing/2014/main" id="{00000000-0008-0000-0500-000056000000}"/>
            </a:ext>
          </a:extLst>
        </xdr:cNvPr>
        <xdr:cNvSpPr txBox="1"/>
      </xdr:nvSpPr>
      <xdr:spPr>
        <a:xfrm>
          <a:off x="15340965" y="6302375"/>
          <a:ext cx="190500"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476250</xdr:colOff>
      <xdr:row>165</xdr:row>
      <xdr:rowOff>28575</xdr:rowOff>
    </xdr:from>
    <xdr:to>
      <xdr:col>17</xdr:col>
      <xdr:colOff>666750</xdr:colOff>
      <xdr:row>165</xdr:row>
      <xdr:rowOff>295275</xdr:rowOff>
    </xdr:to>
    <xdr:sp macro="" textlink="">
      <xdr:nvSpPr>
        <xdr:cNvPr id="87" name="Teksto laukas 48">
          <a:extLst>
            <a:ext uri="{FF2B5EF4-FFF2-40B4-BE49-F238E27FC236}">
              <a16:creationId xmlns:a16="http://schemas.microsoft.com/office/drawing/2014/main" id="{00000000-0008-0000-0500-000057000000}"/>
            </a:ext>
          </a:extLst>
        </xdr:cNvPr>
        <xdr:cNvSpPr txBox="1"/>
      </xdr:nvSpPr>
      <xdr:spPr>
        <a:xfrm>
          <a:off x="15365730" y="852170"/>
          <a:ext cx="190500"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xdr:col>
      <xdr:colOff>190500</xdr:colOff>
      <xdr:row>172</xdr:row>
      <xdr:rowOff>28575</xdr:rowOff>
    </xdr:from>
    <xdr:to>
      <xdr:col>1</xdr:col>
      <xdr:colOff>381000</xdr:colOff>
      <xdr:row>172</xdr:row>
      <xdr:rowOff>295275</xdr:rowOff>
    </xdr:to>
    <xdr:sp macro="" textlink="">
      <xdr:nvSpPr>
        <xdr:cNvPr id="88" name="Teksto laukas 13">
          <a:extLst>
            <a:ext uri="{FF2B5EF4-FFF2-40B4-BE49-F238E27FC236}">
              <a16:creationId xmlns:a16="http://schemas.microsoft.com/office/drawing/2014/main" id="{00000000-0008-0000-0500-000058000000}"/>
            </a:ext>
          </a:extLst>
        </xdr:cNvPr>
        <xdr:cNvSpPr txBox="1"/>
      </xdr:nvSpPr>
      <xdr:spPr>
        <a:xfrm>
          <a:off x="15340965" y="3820160"/>
          <a:ext cx="190500"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476250</xdr:colOff>
      <xdr:row>177</xdr:row>
      <xdr:rowOff>133350</xdr:rowOff>
    </xdr:from>
    <xdr:to>
      <xdr:col>17</xdr:col>
      <xdr:colOff>666750</xdr:colOff>
      <xdr:row>179</xdr:row>
      <xdr:rowOff>69850</xdr:rowOff>
    </xdr:to>
    <xdr:sp macro="" textlink="">
      <xdr:nvSpPr>
        <xdr:cNvPr id="89" name="Teksto laukas 1">
          <a:extLst>
            <a:ext uri="{FF2B5EF4-FFF2-40B4-BE49-F238E27FC236}">
              <a16:creationId xmlns:a16="http://schemas.microsoft.com/office/drawing/2014/main" id="{00000000-0008-0000-0500-000059000000}"/>
            </a:ext>
          </a:extLst>
        </xdr:cNvPr>
        <xdr:cNvSpPr txBox="1"/>
      </xdr:nvSpPr>
      <xdr:spPr>
        <a:xfrm>
          <a:off x="15365730" y="5461000"/>
          <a:ext cx="190500"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16</xdr:col>
      <xdr:colOff>476250</xdr:colOff>
      <xdr:row>130</xdr:row>
      <xdr:rowOff>28575</xdr:rowOff>
    </xdr:from>
    <xdr:to>
      <xdr:col>16</xdr:col>
      <xdr:colOff>666750</xdr:colOff>
      <xdr:row>130</xdr:row>
      <xdr:rowOff>295275</xdr:rowOff>
    </xdr:to>
    <xdr:sp macro="" textlink="">
      <xdr:nvSpPr>
        <xdr:cNvPr id="91" name="Teksto laukas 56">
          <a:extLst>
            <a:ext uri="{FF2B5EF4-FFF2-40B4-BE49-F238E27FC236}">
              <a16:creationId xmlns:a16="http://schemas.microsoft.com/office/drawing/2014/main" id="{058BC63A-D092-47AA-A3EF-DE9278685D06}"/>
            </a:ext>
          </a:extLst>
        </xdr:cNvPr>
        <xdr:cNvSpPr txBox="1"/>
      </xdr:nvSpPr>
      <xdr:spPr>
        <a:xfrm>
          <a:off x="15347950" y="42332275"/>
          <a:ext cx="190500"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24</xdr:col>
      <xdr:colOff>0</xdr:colOff>
      <xdr:row>5</xdr:row>
      <xdr:rowOff>0</xdr:rowOff>
    </xdr:from>
    <xdr:ext cx="184731" cy="264560"/>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13277850" y="6613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15325725" y="251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15992475" y="25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6" name="TextBox 5">
          <a:extLst>
            <a:ext uri="{FF2B5EF4-FFF2-40B4-BE49-F238E27FC236}">
              <a16:creationId xmlns:a16="http://schemas.microsoft.com/office/drawing/2014/main" id="{00000000-0008-0000-0600-000006000000}"/>
            </a:ext>
          </a:extLst>
        </xdr:cNvPr>
        <xdr:cNvSpPr txBox="1"/>
      </xdr:nvSpPr>
      <xdr:spPr>
        <a:xfrm>
          <a:off x="15992475" y="25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5992475" y="25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15992475" y="25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9" name="TextBox 8">
          <a:extLst>
            <a:ext uri="{FF2B5EF4-FFF2-40B4-BE49-F238E27FC236}">
              <a16:creationId xmlns:a16="http://schemas.microsoft.com/office/drawing/2014/main" id="{00000000-0008-0000-0600-000009000000}"/>
            </a:ext>
          </a:extLst>
        </xdr:cNvPr>
        <xdr:cNvSpPr txBox="1"/>
      </xdr:nvSpPr>
      <xdr:spPr>
        <a:xfrm>
          <a:off x="15992475" y="25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10" name="TextBox 9">
          <a:extLst>
            <a:ext uri="{FF2B5EF4-FFF2-40B4-BE49-F238E27FC236}">
              <a16:creationId xmlns:a16="http://schemas.microsoft.com/office/drawing/2014/main" id="{00000000-0008-0000-0600-00000A000000}"/>
            </a:ext>
          </a:extLst>
        </xdr:cNvPr>
        <xdr:cNvSpPr txBox="1"/>
      </xdr:nvSpPr>
      <xdr:spPr>
        <a:xfrm>
          <a:off x="15992475" y="25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11" name="TextBox 10">
          <a:extLst>
            <a:ext uri="{FF2B5EF4-FFF2-40B4-BE49-F238E27FC236}">
              <a16:creationId xmlns:a16="http://schemas.microsoft.com/office/drawing/2014/main" id="{00000000-0008-0000-0600-00000B000000}"/>
            </a:ext>
          </a:extLst>
        </xdr:cNvPr>
        <xdr:cNvSpPr txBox="1"/>
      </xdr:nvSpPr>
      <xdr:spPr>
        <a:xfrm>
          <a:off x="15992475" y="25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12" name="TextBox 11">
          <a:extLst>
            <a:ext uri="{FF2B5EF4-FFF2-40B4-BE49-F238E27FC236}">
              <a16:creationId xmlns:a16="http://schemas.microsoft.com/office/drawing/2014/main" id="{00000000-0008-0000-0600-00000C000000}"/>
            </a:ext>
          </a:extLst>
        </xdr:cNvPr>
        <xdr:cNvSpPr txBox="1"/>
      </xdr:nvSpPr>
      <xdr:spPr>
        <a:xfrm>
          <a:off x="15992475" y="25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13" name="TextBox 12">
          <a:extLst>
            <a:ext uri="{FF2B5EF4-FFF2-40B4-BE49-F238E27FC236}">
              <a16:creationId xmlns:a16="http://schemas.microsoft.com/office/drawing/2014/main" id="{00000000-0008-0000-0600-00000D000000}"/>
            </a:ext>
          </a:extLst>
        </xdr:cNvPr>
        <xdr:cNvSpPr txBox="1"/>
      </xdr:nvSpPr>
      <xdr:spPr>
        <a:xfrm>
          <a:off x="15992475" y="25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14" name="TextBox 13">
          <a:extLst>
            <a:ext uri="{FF2B5EF4-FFF2-40B4-BE49-F238E27FC236}">
              <a16:creationId xmlns:a16="http://schemas.microsoft.com/office/drawing/2014/main" id="{00000000-0008-0000-0600-00000E000000}"/>
            </a:ext>
          </a:extLst>
        </xdr:cNvPr>
        <xdr:cNvSpPr txBox="1"/>
      </xdr:nvSpPr>
      <xdr:spPr>
        <a:xfrm>
          <a:off x="15992475" y="25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15" name="TextBox 14">
          <a:extLst>
            <a:ext uri="{FF2B5EF4-FFF2-40B4-BE49-F238E27FC236}">
              <a16:creationId xmlns:a16="http://schemas.microsoft.com/office/drawing/2014/main" id="{00000000-0008-0000-0600-00000F000000}"/>
            </a:ext>
          </a:extLst>
        </xdr:cNvPr>
        <xdr:cNvSpPr txBox="1"/>
      </xdr:nvSpPr>
      <xdr:spPr>
        <a:xfrm>
          <a:off x="15992475" y="25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16" name="TextBox 15">
          <a:extLst>
            <a:ext uri="{FF2B5EF4-FFF2-40B4-BE49-F238E27FC236}">
              <a16:creationId xmlns:a16="http://schemas.microsoft.com/office/drawing/2014/main" id="{00000000-0008-0000-0600-000010000000}"/>
            </a:ext>
          </a:extLst>
        </xdr:cNvPr>
        <xdr:cNvSpPr txBox="1"/>
      </xdr:nvSpPr>
      <xdr:spPr>
        <a:xfrm>
          <a:off x="15992475" y="25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17" name="TextBox 16">
          <a:extLst>
            <a:ext uri="{FF2B5EF4-FFF2-40B4-BE49-F238E27FC236}">
              <a16:creationId xmlns:a16="http://schemas.microsoft.com/office/drawing/2014/main" id="{00000000-0008-0000-0600-000011000000}"/>
            </a:ext>
          </a:extLst>
        </xdr:cNvPr>
        <xdr:cNvSpPr txBox="1"/>
      </xdr:nvSpPr>
      <xdr:spPr>
        <a:xfrm>
          <a:off x="15992475" y="25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18" name="TextBox 17">
          <a:extLst>
            <a:ext uri="{FF2B5EF4-FFF2-40B4-BE49-F238E27FC236}">
              <a16:creationId xmlns:a16="http://schemas.microsoft.com/office/drawing/2014/main" id="{00000000-0008-0000-0600-000012000000}"/>
            </a:ext>
          </a:extLst>
        </xdr:cNvPr>
        <xdr:cNvSpPr txBox="1"/>
      </xdr:nvSpPr>
      <xdr:spPr>
        <a:xfrm>
          <a:off x="15992475" y="25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19" name="TextBox 18">
          <a:extLst>
            <a:ext uri="{FF2B5EF4-FFF2-40B4-BE49-F238E27FC236}">
              <a16:creationId xmlns:a16="http://schemas.microsoft.com/office/drawing/2014/main" id="{00000000-0008-0000-0600-000013000000}"/>
            </a:ext>
          </a:extLst>
        </xdr:cNvPr>
        <xdr:cNvSpPr txBox="1"/>
      </xdr:nvSpPr>
      <xdr:spPr>
        <a:xfrm>
          <a:off x="15992475" y="25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20" name="TextBox 19">
          <a:extLst>
            <a:ext uri="{FF2B5EF4-FFF2-40B4-BE49-F238E27FC236}">
              <a16:creationId xmlns:a16="http://schemas.microsoft.com/office/drawing/2014/main" id="{00000000-0008-0000-0600-000014000000}"/>
            </a:ext>
          </a:extLst>
        </xdr:cNvPr>
        <xdr:cNvSpPr txBox="1"/>
      </xdr:nvSpPr>
      <xdr:spPr>
        <a:xfrm>
          <a:off x="15992475" y="25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21" name="TextBox 20">
          <a:extLst>
            <a:ext uri="{FF2B5EF4-FFF2-40B4-BE49-F238E27FC236}">
              <a16:creationId xmlns:a16="http://schemas.microsoft.com/office/drawing/2014/main" id="{00000000-0008-0000-0600-000015000000}"/>
            </a:ext>
          </a:extLst>
        </xdr:cNvPr>
        <xdr:cNvSpPr txBox="1"/>
      </xdr:nvSpPr>
      <xdr:spPr>
        <a:xfrm>
          <a:off x="15992475" y="25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22" name="TextBox 21">
          <a:extLst>
            <a:ext uri="{FF2B5EF4-FFF2-40B4-BE49-F238E27FC236}">
              <a16:creationId xmlns:a16="http://schemas.microsoft.com/office/drawing/2014/main" id="{00000000-0008-0000-0600-000016000000}"/>
            </a:ext>
          </a:extLst>
        </xdr:cNvPr>
        <xdr:cNvSpPr txBox="1"/>
      </xdr:nvSpPr>
      <xdr:spPr>
        <a:xfrm>
          <a:off x="15992475" y="25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23" name="TextBox 22">
          <a:extLst>
            <a:ext uri="{FF2B5EF4-FFF2-40B4-BE49-F238E27FC236}">
              <a16:creationId xmlns:a16="http://schemas.microsoft.com/office/drawing/2014/main" id="{00000000-0008-0000-0600-000017000000}"/>
            </a:ext>
          </a:extLst>
        </xdr:cNvPr>
        <xdr:cNvSpPr txBox="1"/>
      </xdr:nvSpPr>
      <xdr:spPr>
        <a:xfrm>
          <a:off x="15992475"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24" name="TextBox 23">
          <a:extLst>
            <a:ext uri="{FF2B5EF4-FFF2-40B4-BE49-F238E27FC236}">
              <a16:creationId xmlns:a16="http://schemas.microsoft.com/office/drawing/2014/main" id="{00000000-0008-0000-0600-000018000000}"/>
            </a:ext>
          </a:extLst>
        </xdr:cNvPr>
        <xdr:cNvSpPr txBox="1"/>
      </xdr:nvSpPr>
      <xdr:spPr>
        <a:xfrm>
          <a:off x="15992475"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25" name="TextBox 24">
          <a:extLst>
            <a:ext uri="{FF2B5EF4-FFF2-40B4-BE49-F238E27FC236}">
              <a16:creationId xmlns:a16="http://schemas.microsoft.com/office/drawing/2014/main" id="{00000000-0008-0000-0600-000019000000}"/>
            </a:ext>
          </a:extLst>
        </xdr:cNvPr>
        <xdr:cNvSpPr txBox="1"/>
      </xdr:nvSpPr>
      <xdr:spPr>
        <a:xfrm>
          <a:off x="15992475"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26" name="TextBox 25">
          <a:extLst>
            <a:ext uri="{FF2B5EF4-FFF2-40B4-BE49-F238E27FC236}">
              <a16:creationId xmlns:a16="http://schemas.microsoft.com/office/drawing/2014/main" id="{00000000-0008-0000-0600-00001A000000}"/>
            </a:ext>
          </a:extLst>
        </xdr:cNvPr>
        <xdr:cNvSpPr txBox="1"/>
      </xdr:nvSpPr>
      <xdr:spPr>
        <a:xfrm>
          <a:off x="15992475"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27" name="TextBox 26">
          <a:extLst>
            <a:ext uri="{FF2B5EF4-FFF2-40B4-BE49-F238E27FC236}">
              <a16:creationId xmlns:a16="http://schemas.microsoft.com/office/drawing/2014/main" id="{00000000-0008-0000-0600-00001B000000}"/>
            </a:ext>
          </a:extLst>
        </xdr:cNvPr>
        <xdr:cNvSpPr txBox="1"/>
      </xdr:nvSpPr>
      <xdr:spPr>
        <a:xfrm>
          <a:off x="15992475"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28" name="TextBox 27">
          <a:extLst>
            <a:ext uri="{FF2B5EF4-FFF2-40B4-BE49-F238E27FC236}">
              <a16:creationId xmlns:a16="http://schemas.microsoft.com/office/drawing/2014/main" id="{00000000-0008-0000-0600-00001C000000}"/>
            </a:ext>
          </a:extLst>
        </xdr:cNvPr>
        <xdr:cNvSpPr txBox="1"/>
      </xdr:nvSpPr>
      <xdr:spPr>
        <a:xfrm>
          <a:off x="15992475"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29" name="TextBox 28">
          <a:extLst>
            <a:ext uri="{FF2B5EF4-FFF2-40B4-BE49-F238E27FC236}">
              <a16:creationId xmlns:a16="http://schemas.microsoft.com/office/drawing/2014/main" id="{00000000-0008-0000-0600-00001D000000}"/>
            </a:ext>
          </a:extLst>
        </xdr:cNvPr>
        <xdr:cNvSpPr txBox="1"/>
      </xdr:nvSpPr>
      <xdr:spPr>
        <a:xfrm>
          <a:off x="15992475"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30" name="TextBox 29">
          <a:extLst>
            <a:ext uri="{FF2B5EF4-FFF2-40B4-BE49-F238E27FC236}">
              <a16:creationId xmlns:a16="http://schemas.microsoft.com/office/drawing/2014/main" id="{00000000-0008-0000-0600-00001E000000}"/>
            </a:ext>
          </a:extLst>
        </xdr:cNvPr>
        <xdr:cNvSpPr txBox="1"/>
      </xdr:nvSpPr>
      <xdr:spPr>
        <a:xfrm>
          <a:off x="15992475"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31" name="TextBox 30">
          <a:extLst>
            <a:ext uri="{FF2B5EF4-FFF2-40B4-BE49-F238E27FC236}">
              <a16:creationId xmlns:a16="http://schemas.microsoft.com/office/drawing/2014/main" id="{00000000-0008-0000-0600-00001F000000}"/>
            </a:ext>
          </a:extLst>
        </xdr:cNvPr>
        <xdr:cNvSpPr txBox="1"/>
      </xdr:nvSpPr>
      <xdr:spPr>
        <a:xfrm>
          <a:off x="15992475"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32" name="TextBox 31">
          <a:extLst>
            <a:ext uri="{FF2B5EF4-FFF2-40B4-BE49-F238E27FC236}">
              <a16:creationId xmlns:a16="http://schemas.microsoft.com/office/drawing/2014/main" id="{00000000-0008-0000-0600-000020000000}"/>
            </a:ext>
          </a:extLst>
        </xdr:cNvPr>
        <xdr:cNvSpPr txBox="1"/>
      </xdr:nvSpPr>
      <xdr:spPr>
        <a:xfrm>
          <a:off x="15992475"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33" name="TextBox 32">
          <a:extLst>
            <a:ext uri="{FF2B5EF4-FFF2-40B4-BE49-F238E27FC236}">
              <a16:creationId xmlns:a16="http://schemas.microsoft.com/office/drawing/2014/main" id="{00000000-0008-0000-0600-000021000000}"/>
            </a:ext>
          </a:extLst>
        </xdr:cNvPr>
        <xdr:cNvSpPr txBox="1"/>
      </xdr:nvSpPr>
      <xdr:spPr>
        <a:xfrm>
          <a:off x="15992475"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34" name="TextBox 33">
          <a:extLst>
            <a:ext uri="{FF2B5EF4-FFF2-40B4-BE49-F238E27FC236}">
              <a16:creationId xmlns:a16="http://schemas.microsoft.com/office/drawing/2014/main" id="{00000000-0008-0000-0600-000022000000}"/>
            </a:ext>
          </a:extLst>
        </xdr:cNvPr>
        <xdr:cNvSpPr txBox="1"/>
      </xdr:nvSpPr>
      <xdr:spPr>
        <a:xfrm>
          <a:off x="15992475"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35" name="TextBox 34">
          <a:extLst>
            <a:ext uri="{FF2B5EF4-FFF2-40B4-BE49-F238E27FC236}">
              <a16:creationId xmlns:a16="http://schemas.microsoft.com/office/drawing/2014/main" id="{00000000-0008-0000-0600-000023000000}"/>
            </a:ext>
          </a:extLst>
        </xdr:cNvPr>
        <xdr:cNvSpPr txBox="1"/>
      </xdr:nvSpPr>
      <xdr:spPr>
        <a:xfrm>
          <a:off x="15992475"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36" name="TextBox 35">
          <a:extLst>
            <a:ext uri="{FF2B5EF4-FFF2-40B4-BE49-F238E27FC236}">
              <a16:creationId xmlns:a16="http://schemas.microsoft.com/office/drawing/2014/main" id="{00000000-0008-0000-0600-000024000000}"/>
            </a:ext>
          </a:extLst>
        </xdr:cNvPr>
        <xdr:cNvSpPr txBox="1"/>
      </xdr:nvSpPr>
      <xdr:spPr>
        <a:xfrm>
          <a:off x="15992475"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37" name="TextBox 36">
          <a:extLst>
            <a:ext uri="{FF2B5EF4-FFF2-40B4-BE49-F238E27FC236}">
              <a16:creationId xmlns:a16="http://schemas.microsoft.com/office/drawing/2014/main" id="{00000000-0008-0000-0600-000025000000}"/>
            </a:ext>
          </a:extLst>
        </xdr:cNvPr>
        <xdr:cNvSpPr txBox="1"/>
      </xdr:nvSpPr>
      <xdr:spPr>
        <a:xfrm>
          <a:off x="15992475"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38" name="TextBox 37">
          <a:extLst>
            <a:ext uri="{FF2B5EF4-FFF2-40B4-BE49-F238E27FC236}">
              <a16:creationId xmlns:a16="http://schemas.microsoft.com/office/drawing/2014/main" id="{00000000-0008-0000-0600-000026000000}"/>
            </a:ext>
          </a:extLst>
        </xdr:cNvPr>
        <xdr:cNvSpPr txBox="1"/>
      </xdr:nvSpPr>
      <xdr:spPr>
        <a:xfrm>
          <a:off x="15992475"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39" name="TextBox 38">
          <a:extLst>
            <a:ext uri="{FF2B5EF4-FFF2-40B4-BE49-F238E27FC236}">
              <a16:creationId xmlns:a16="http://schemas.microsoft.com/office/drawing/2014/main" id="{00000000-0008-0000-0600-000027000000}"/>
            </a:ext>
          </a:extLst>
        </xdr:cNvPr>
        <xdr:cNvSpPr txBox="1"/>
      </xdr:nvSpPr>
      <xdr:spPr>
        <a:xfrm>
          <a:off x="15992475"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40" name="TextBox 39">
          <a:extLst>
            <a:ext uri="{FF2B5EF4-FFF2-40B4-BE49-F238E27FC236}">
              <a16:creationId xmlns:a16="http://schemas.microsoft.com/office/drawing/2014/main" id="{00000000-0008-0000-0600-000028000000}"/>
            </a:ext>
          </a:extLst>
        </xdr:cNvPr>
        <xdr:cNvSpPr txBox="1"/>
      </xdr:nvSpPr>
      <xdr:spPr>
        <a:xfrm>
          <a:off x="15992475"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41" name="TextBox 40">
          <a:extLst>
            <a:ext uri="{FF2B5EF4-FFF2-40B4-BE49-F238E27FC236}">
              <a16:creationId xmlns:a16="http://schemas.microsoft.com/office/drawing/2014/main" id="{00000000-0008-0000-0600-000029000000}"/>
            </a:ext>
          </a:extLst>
        </xdr:cNvPr>
        <xdr:cNvSpPr txBox="1"/>
      </xdr:nvSpPr>
      <xdr:spPr>
        <a:xfrm>
          <a:off x="15992475"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42" name="TextBox 41">
          <a:extLst>
            <a:ext uri="{FF2B5EF4-FFF2-40B4-BE49-F238E27FC236}">
              <a16:creationId xmlns:a16="http://schemas.microsoft.com/office/drawing/2014/main" id="{00000000-0008-0000-0600-00002A000000}"/>
            </a:ext>
          </a:extLst>
        </xdr:cNvPr>
        <xdr:cNvSpPr txBox="1"/>
      </xdr:nvSpPr>
      <xdr:spPr>
        <a:xfrm>
          <a:off x="15992475"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43" name="TextBox 42">
          <a:extLst>
            <a:ext uri="{FF2B5EF4-FFF2-40B4-BE49-F238E27FC236}">
              <a16:creationId xmlns:a16="http://schemas.microsoft.com/office/drawing/2014/main" id="{00000000-0008-0000-0600-00002B000000}"/>
            </a:ext>
          </a:extLst>
        </xdr:cNvPr>
        <xdr:cNvSpPr txBox="1"/>
      </xdr:nvSpPr>
      <xdr:spPr>
        <a:xfrm>
          <a:off x="15992475"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44" name="TextBox 43">
          <a:extLst>
            <a:ext uri="{FF2B5EF4-FFF2-40B4-BE49-F238E27FC236}">
              <a16:creationId xmlns:a16="http://schemas.microsoft.com/office/drawing/2014/main" id="{00000000-0008-0000-0600-00002C000000}"/>
            </a:ext>
          </a:extLst>
        </xdr:cNvPr>
        <xdr:cNvSpPr txBox="1"/>
      </xdr:nvSpPr>
      <xdr:spPr>
        <a:xfrm>
          <a:off x="15992475"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447675</xdr:colOff>
      <xdr:row>5</xdr:row>
      <xdr:rowOff>0</xdr:rowOff>
    </xdr:from>
    <xdr:ext cx="184731" cy="264560"/>
    <xdr:sp macro="" textlink="">
      <xdr:nvSpPr>
        <xdr:cNvPr id="45" name="TextBox 44">
          <a:extLst>
            <a:ext uri="{FF2B5EF4-FFF2-40B4-BE49-F238E27FC236}">
              <a16:creationId xmlns:a16="http://schemas.microsoft.com/office/drawing/2014/main" id="{00000000-0008-0000-0600-00002D000000}"/>
            </a:ext>
          </a:extLst>
        </xdr:cNvPr>
        <xdr:cNvSpPr txBox="1"/>
      </xdr:nvSpPr>
      <xdr:spPr>
        <a:xfrm>
          <a:off x="15992475"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twoCellAnchor>
    <xdr:from>
      <xdr:col>17</xdr:col>
      <xdr:colOff>504825</xdr:colOff>
      <xdr:row>8</xdr:row>
      <xdr:rowOff>28575</xdr:rowOff>
    </xdr:from>
    <xdr:to>
      <xdr:col>18</xdr:col>
      <xdr:colOff>12700</xdr:colOff>
      <xdr:row>9</xdr:row>
      <xdr:rowOff>82550</xdr:rowOff>
    </xdr:to>
    <xdr:sp macro="" textlink="">
      <xdr:nvSpPr>
        <xdr:cNvPr id="46" name="Teksto laukas 4">
          <a:extLst>
            <a:ext uri="{FF2B5EF4-FFF2-40B4-BE49-F238E27FC236}">
              <a16:creationId xmlns:a16="http://schemas.microsoft.com/office/drawing/2014/main" id="{00000000-0008-0000-0600-00002E000000}"/>
            </a:ext>
          </a:extLst>
        </xdr:cNvPr>
        <xdr:cNvSpPr txBox="1"/>
      </xdr:nvSpPr>
      <xdr:spPr>
        <a:xfrm>
          <a:off x="15543530" y="197231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504825</xdr:colOff>
      <xdr:row>9</xdr:row>
      <xdr:rowOff>28575</xdr:rowOff>
    </xdr:from>
    <xdr:to>
      <xdr:col>18</xdr:col>
      <xdr:colOff>12700</xdr:colOff>
      <xdr:row>10</xdr:row>
      <xdr:rowOff>92075</xdr:rowOff>
    </xdr:to>
    <xdr:sp macro="" textlink="">
      <xdr:nvSpPr>
        <xdr:cNvPr id="47" name="Teksto laukas 5">
          <a:extLst>
            <a:ext uri="{FF2B5EF4-FFF2-40B4-BE49-F238E27FC236}">
              <a16:creationId xmlns:a16="http://schemas.microsoft.com/office/drawing/2014/main" id="{00000000-0008-0000-0600-00002F000000}"/>
            </a:ext>
          </a:extLst>
        </xdr:cNvPr>
        <xdr:cNvSpPr txBox="1"/>
      </xdr:nvSpPr>
      <xdr:spPr>
        <a:xfrm>
          <a:off x="15543530" y="2172335"/>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504825</xdr:colOff>
      <xdr:row>10</xdr:row>
      <xdr:rowOff>19050</xdr:rowOff>
    </xdr:from>
    <xdr:to>
      <xdr:col>18</xdr:col>
      <xdr:colOff>12700</xdr:colOff>
      <xdr:row>11</xdr:row>
      <xdr:rowOff>82550</xdr:rowOff>
    </xdr:to>
    <xdr:sp macro="" textlink="">
      <xdr:nvSpPr>
        <xdr:cNvPr id="48" name="Teksto laukas 6">
          <a:extLst>
            <a:ext uri="{FF2B5EF4-FFF2-40B4-BE49-F238E27FC236}">
              <a16:creationId xmlns:a16="http://schemas.microsoft.com/office/drawing/2014/main" id="{00000000-0008-0000-0600-000030000000}"/>
            </a:ext>
          </a:extLst>
        </xdr:cNvPr>
        <xdr:cNvSpPr txBox="1"/>
      </xdr:nvSpPr>
      <xdr:spPr>
        <a:xfrm>
          <a:off x="15543530" y="2362835"/>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504825</xdr:colOff>
      <xdr:row>21</xdr:row>
      <xdr:rowOff>38100</xdr:rowOff>
    </xdr:from>
    <xdr:to>
      <xdr:col>18</xdr:col>
      <xdr:colOff>12700</xdr:colOff>
      <xdr:row>21</xdr:row>
      <xdr:rowOff>295275</xdr:rowOff>
    </xdr:to>
    <xdr:sp macro="" textlink="">
      <xdr:nvSpPr>
        <xdr:cNvPr id="50" name="Teksto laukas 24">
          <a:extLst>
            <a:ext uri="{FF2B5EF4-FFF2-40B4-BE49-F238E27FC236}">
              <a16:creationId xmlns:a16="http://schemas.microsoft.com/office/drawing/2014/main" id="{00000000-0008-0000-0600-000032000000}"/>
            </a:ext>
          </a:extLst>
        </xdr:cNvPr>
        <xdr:cNvSpPr txBox="1"/>
      </xdr:nvSpPr>
      <xdr:spPr>
        <a:xfrm>
          <a:off x="13915390" y="25431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504825</xdr:colOff>
      <xdr:row>29</xdr:row>
      <xdr:rowOff>28575</xdr:rowOff>
    </xdr:from>
    <xdr:to>
      <xdr:col>18</xdr:col>
      <xdr:colOff>12700</xdr:colOff>
      <xdr:row>29</xdr:row>
      <xdr:rowOff>295275</xdr:rowOff>
    </xdr:to>
    <xdr:sp macro="" textlink="">
      <xdr:nvSpPr>
        <xdr:cNvPr id="51" name="Teksto laukas 7">
          <a:extLst>
            <a:ext uri="{FF2B5EF4-FFF2-40B4-BE49-F238E27FC236}">
              <a16:creationId xmlns:a16="http://schemas.microsoft.com/office/drawing/2014/main" id="{00000000-0008-0000-0600-000033000000}"/>
            </a:ext>
          </a:extLst>
        </xdr:cNvPr>
        <xdr:cNvSpPr txBox="1"/>
      </xdr:nvSpPr>
      <xdr:spPr>
        <a:xfrm>
          <a:off x="15543530" y="388620"/>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504825</xdr:colOff>
      <xdr:row>29</xdr:row>
      <xdr:rowOff>219075</xdr:rowOff>
    </xdr:from>
    <xdr:to>
      <xdr:col>18</xdr:col>
      <xdr:colOff>12700</xdr:colOff>
      <xdr:row>30</xdr:row>
      <xdr:rowOff>15875</xdr:rowOff>
    </xdr:to>
    <xdr:sp macro="" textlink="">
      <xdr:nvSpPr>
        <xdr:cNvPr id="52" name="Teksto laukas 8">
          <a:extLst>
            <a:ext uri="{FF2B5EF4-FFF2-40B4-BE49-F238E27FC236}">
              <a16:creationId xmlns:a16="http://schemas.microsoft.com/office/drawing/2014/main" id="{00000000-0008-0000-0600-000034000000}"/>
            </a:ext>
          </a:extLst>
        </xdr:cNvPr>
        <xdr:cNvSpPr txBox="1"/>
      </xdr:nvSpPr>
      <xdr:spPr>
        <a:xfrm>
          <a:off x="15543530" y="579120"/>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504825</xdr:colOff>
      <xdr:row>29</xdr:row>
      <xdr:rowOff>219075</xdr:rowOff>
    </xdr:from>
    <xdr:to>
      <xdr:col>18</xdr:col>
      <xdr:colOff>12700</xdr:colOff>
      <xdr:row>30</xdr:row>
      <xdr:rowOff>15875</xdr:rowOff>
    </xdr:to>
    <xdr:sp macro="" textlink="">
      <xdr:nvSpPr>
        <xdr:cNvPr id="53" name="Teksto laukas 25">
          <a:extLst>
            <a:ext uri="{FF2B5EF4-FFF2-40B4-BE49-F238E27FC236}">
              <a16:creationId xmlns:a16="http://schemas.microsoft.com/office/drawing/2014/main" id="{00000000-0008-0000-0600-000035000000}"/>
            </a:ext>
          </a:extLst>
        </xdr:cNvPr>
        <xdr:cNvSpPr txBox="1"/>
      </xdr:nvSpPr>
      <xdr:spPr>
        <a:xfrm>
          <a:off x="15543530" y="579120"/>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504825</xdr:colOff>
      <xdr:row>36</xdr:row>
      <xdr:rowOff>28575</xdr:rowOff>
    </xdr:from>
    <xdr:to>
      <xdr:col>18</xdr:col>
      <xdr:colOff>12700</xdr:colOff>
      <xdr:row>36</xdr:row>
      <xdr:rowOff>295275</xdr:rowOff>
    </xdr:to>
    <xdr:sp macro="" textlink="">
      <xdr:nvSpPr>
        <xdr:cNvPr id="55" name="Teksto laukas 9">
          <a:extLst>
            <a:ext uri="{FF2B5EF4-FFF2-40B4-BE49-F238E27FC236}">
              <a16:creationId xmlns:a16="http://schemas.microsoft.com/office/drawing/2014/main" id="{00000000-0008-0000-0600-000037000000}"/>
            </a:ext>
          </a:extLst>
        </xdr:cNvPr>
        <xdr:cNvSpPr txBox="1"/>
      </xdr:nvSpPr>
      <xdr:spPr>
        <a:xfrm>
          <a:off x="15543530" y="5064760"/>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504825</xdr:colOff>
      <xdr:row>36</xdr:row>
      <xdr:rowOff>219075</xdr:rowOff>
    </xdr:from>
    <xdr:to>
      <xdr:col>18</xdr:col>
      <xdr:colOff>12700</xdr:colOff>
      <xdr:row>37</xdr:row>
      <xdr:rowOff>15875</xdr:rowOff>
    </xdr:to>
    <xdr:sp macro="" textlink="">
      <xdr:nvSpPr>
        <xdr:cNvPr id="56" name="Teksto laukas 10">
          <a:extLst>
            <a:ext uri="{FF2B5EF4-FFF2-40B4-BE49-F238E27FC236}">
              <a16:creationId xmlns:a16="http://schemas.microsoft.com/office/drawing/2014/main" id="{00000000-0008-0000-0600-000038000000}"/>
            </a:ext>
          </a:extLst>
        </xdr:cNvPr>
        <xdr:cNvSpPr txBox="1"/>
      </xdr:nvSpPr>
      <xdr:spPr>
        <a:xfrm>
          <a:off x="15543530" y="5255260"/>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504825</xdr:colOff>
      <xdr:row>36</xdr:row>
      <xdr:rowOff>219075</xdr:rowOff>
    </xdr:from>
    <xdr:to>
      <xdr:col>18</xdr:col>
      <xdr:colOff>12700</xdr:colOff>
      <xdr:row>37</xdr:row>
      <xdr:rowOff>15875</xdr:rowOff>
    </xdr:to>
    <xdr:sp macro="" textlink="">
      <xdr:nvSpPr>
        <xdr:cNvPr id="57" name="Teksto laukas 27">
          <a:extLst>
            <a:ext uri="{FF2B5EF4-FFF2-40B4-BE49-F238E27FC236}">
              <a16:creationId xmlns:a16="http://schemas.microsoft.com/office/drawing/2014/main" id="{00000000-0008-0000-0600-000039000000}"/>
            </a:ext>
          </a:extLst>
        </xdr:cNvPr>
        <xdr:cNvSpPr txBox="1"/>
      </xdr:nvSpPr>
      <xdr:spPr>
        <a:xfrm>
          <a:off x="15543530" y="5255260"/>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504825</xdr:colOff>
      <xdr:row>43</xdr:row>
      <xdr:rowOff>38100</xdr:rowOff>
    </xdr:from>
    <xdr:to>
      <xdr:col>18</xdr:col>
      <xdr:colOff>12700</xdr:colOff>
      <xdr:row>43</xdr:row>
      <xdr:rowOff>295275</xdr:rowOff>
    </xdr:to>
    <xdr:sp macro="" textlink="">
      <xdr:nvSpPr>
        <xdr:cNvPr id="58" name="Teksto laukas 11">
          <a:extLst>
            <a:ext uri="{FF2B5EF4-FFF2-40B4-BE49-F238E27FC236}">
              <a16:creationId xmlns:a16="http://schemas.microsoft.com/office/drawing/2014/main" id="{00000000-0008-0000-0600-00003A000000}"/>
            </a:ext>
          </a:extLst>
        </xdr:cNvPr>
        <xdr:cNvSpPr txBox="1"/>
      </xdr:nvSpPr>
      <xdr:spPr>
        <a:xfrm>
          <a:off x="15543530" y="245173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504825</xdr:colOff>
      <xdr:row>43</xdr:row>
      <xdr:rowOff>38100</xdr:rowOff>
    </xdr:from>
    <xdr:to>
      <xdr:col>18</xdr:col>
      <xdr:colOff>12700</xdr:colOff>
      <xdr:row>43</xdr:row>
      <xdr:rowOff>295275</xdr:rowOff>
    </xdr:to>
    <xdr:sp macro="" textlink="">
      <xdr:nvSpPr>
        <xdr:cNvPr id="59" name="Teksto laukas 28">
          <a:extLst>
            <a:ext uri="{FF2B5EF4-FFF2-40B4-BE49-F238E27FC236}">
              <a16:creationId xmlns:a16="http://schemas.microsoft.com/office/drawing/2014/main" id="{00000000-0008-0000-0600-00003B000000}"/>
            </a:ext>
          </a:extLst>
        </xdr:cNvPr>
        <xdr:cNvSpPr txBox="1"/>
      </xdr:nvSpPr>
      <xdr:spPr>
        <a:xfrm>
          <a:off x="15543530" y="245173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504825</xdr:colOff>
      <xdr:row>49</xdr:row>
      <xdr:rowOff>28575</xdr:rowOff>
    </xdr:from>
    <xdr:to>
      <xdr:col>18</xdr:col>
      <xdr:colOff>12700</xdr:colOff>
      <xdr:row>49</xdr:row>
      <xdr:rowOff>295275</xdr:rowOff>
    </xdr:to>
    <xdr:sp macro="" textlink="">
      <xdr:nvSpPr>
        <xdr:cNvPr id="60" name="Teksto laukas 29">
          <a:extLst>
            <a:ext uri="{FF2B5EF4-FFF2-40B4-BE49-F238E27FC236}">
              <a16:creationId xmlns:a16="http://schemas.microsoft.com/office/drawing/2014/main" id="{00000000-0008-0000-0600-00003C000000}"/>
            </a:ext>
          </a:extLst>
        </xdr:cNvPr>
        <xdr:cNvSpPr txBox="1"/>
      </xdr:nvSpPr>
      <xdr:spPr>
        <a:xfrm>
          <a:off x="13915390" y="5170170"/>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504825</xdr:colOff>
      <xdr:row>77</xdr:row>
      <xdr:rowOff>28575</xdr:rowOff>
    </xdr:from>
    <xdr:to>
      <xdr:col>18</xdr:col>
      <xdr:colOff>12700</xdr:colOff>
      <xdr:row>77</xdr:row>
      <xdr:rowOff>295275</xdr:rowOff>
    </xdr:to>
    <xdr:sp macro="" textlink="">
      <xdr:nvSpPr>
        <xdr:cNvPr id="61" name="Teksto laukas 30">
          <a:extLst>
            <a:ext uri="{FF2B5EF4-FFF2-40B4-BE49-F238E27FC236}">
              <a16:creationId xmlns:a16="http://schemas.microsoft.com/office/drawing/2014/main" id="{00000000-0008-0000-0600-00003D000000}"/>
            </a:ext>
          </a:extLst>
        </xdr:cNvPr>
        <xdr:cNvSpPr txBox="1"/>
      </xdr:nvSpPr>
      <xdr:spPr>
        <a:xfrm>
          <a:off x="13915390" y="3184525"/>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504825</xdr:colOff>
      <xdr:row>81</xdr:row>
      <xdr:rowOff>38100</xdr:rowOff>
    </xdr:from>
    <xdr:to>
      <xdr:col>18</xdr:col>
      <xdr:colOff>12700</xdr:colOff>
      <xdr:row>81</xdr:row>
      <xdr:rowOff>295275</xdr:rowOff>
    </xdr:to>
    <xdr:sp macro="" textlink="">
      <xdr:nvSpPr>
        <xdr:cNvPr id="62" name="Teksto laukas 31">
          <a:extLst>
            <a:ext uri="{FF2B5EF4-FFF2-40B4-BE49-F238E27FC236}">
              <a16:creationId xmlns:a16="http://schemas.microsoft.com/office/drawing/2014/main" id="{00000000-0008-0000-0600-00003E000000}"/>
            </a:ext>
          </a:extLst>
        </xdr:cNvPr>
        <xdr:cNvSpPr txBox="1"/>
      </xdr:nvSpPr>
      <xdr:spPr>
        <a:xfrm>
          <a:off x="13915390" y="575246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504825</xdr:colOff>
      <xdr:row>88</xdr:row>
      <xdr:rowOff>28575</xdr:rowOff>
    </xdr:from>
    <xdr:to>
      <xdr:col>18</xdr:col>
      <xdr:colOff>12700</xdr:colOff>
      <xdr:row>89</xdr:row>
      <xdr:rowOff>92075</xdr:rowOff>
    </xdr:to>
    <xdr:sp macro="" textlink="">
      <xdr:nvSpPr>
        <xdr:cNvPr id="63" name="Teksto laukas 12">
          <a:extLst>
            <a:ext uri="{FF2B5EF4-FFF2-40B4-BE49-F238E27FC236}">
              <a16:creationId xmlns:a16="http://schemas.microsoft.com/office/drawing/2014/main" id="{00000000-0008-0000-0600-00003F000000}"/>
            </a:ext>
          </a:extLst>
        </xdr:cNvPr>
        <xdr:cNvSpPr txBox="1"/>
      </xdr:nvSpPr>
      <xdr:spPr>
        <a:xfrm>
          <a:off x="15543530" y="6860540"/>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504825</xdr:colOff>
      <xdr:row>89</xdr:row>
      <xdr:rowOff>19050</xdr:rowOff>
    </xdr:from>
    <xdr:to>
      <xdr:col>18</xdr:col>
      <xdr:colOff>12700</xdr:colOff>
      <xdr:row>90</xdr:row>
      <xdr:rowOff>82550</xdr:rowOff>
    </xdr:to>
    <xdr:sp macro="" textlink="">
      <xdr:nvSpPr>
        <xdr:cNvPr id="64" name="Teksto laukas 13">
          <a:extLst>
            <a:ext uri="{FF2B5EF4-FFF2-40B4-BE49-F238E27FC236}">
              <a16:creationId xmlns:a16="http://schemas.microsoft.com/office/drawing/2014/main" id="{00000000-0008-0000-0600-000040000000}"/>
            </a:ext>
          </a:extLst>
        </xdr:cNvPr>
        <xdr:cNvSpPr txBox="1"/>
      </xdr:nvSpPr>
      <xdr:spPr>
        <a:xfrm>
          <a:off x="15543530" y="7051040"/>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504825</xdr:colOff>
      <xdr:row>90</xdr:row>
      <xdr:rowOff>9525</xdr:rowOff>
    </xdr:from>
    <xdr:to>
      <xdr:col>18</xdr:col>
      <xdr:colOff>12700</xdr:colOff>
      <xdr:row>93</xdr:row>
      <xdr:rowOff>73025</xdr:rowOff>
    </xdr:to>
    <xdr:sp macro="" textlink="">
      <xdr:nvSpPr>
        <xdr:cNvPr id="65" name="Teksto laukas 14">
          <a:extLst>
            <a:ext uri="{FF2B5EF4-FFF2-40B4-BE49-F238E27FC236}">
              <a16:creationId xmlns:a16="http://schemas.microsoft.com/office/drawing/2014/main" id="{00000000-0008-0000-0600-000041000000}"/>
            </a:ext>
          </a:extLst>
        </xdr:cNvPr>
        <xdr:cNvSpPr txBox="1"/>
      </xdr:nvSpPr>
      <xdr:spPr>
        <a:xfrm>
          <a:off x="15543530" y="7241540"/>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504825</xdr:colOff>
      <xdr:row>90</xdr:row>
      <xdr:rowOff>9525</xdr:rowOff>
    </xdr:from>
    <xdr:to>
      <xdr:col>18</xdr:col>
      <xdr:colOff>12700</xdr:colOff>
      <xdr:row>93</xdr:row>
      <xdr:rowOff>73025</xdr:rowOff>
    </xdr:to>
    <xdr:sp macro="" textlink="">
      <xdr:nvSpPr>
        <xdr:cNvPr id="66" name="Teksto laukas 32">
          <a:extLst>
            <a:ext uri="{FF2B5EF4-FFF2-40B4-BE49-F238E27FC236}">
              <a16:creationId xmlns:a16="http://schemas.microsoft.com/office/drawing/2014/main" id="{00000000-0008-0000-0600-000042000000}"/>
            </a:ext>
          </a:extLst>
        </xdr:cNvPr>
        <xdr:cNvSpPr txBox="1"/>
      </xdr:nvSpPr>
      <xdr:spPr>
        <a:xfrm>
          <a:off x="15543530" y="7241540"/>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504825</xdr:colOff>
      <xdr:row>123</xdr:row>
      <xdr:rowOff>28575</xdr:rowOff>
    </xdr:from>
    <xdr:to>
      <xdr:col>18</xdr:col>
      <xdr:colOff>12700</xdr:colOff>
      <xdr:row>123</xdr:row>
      <xdr:rowOff>295275</xdr:rowOff>
    </xdr:to>
    <xdr:sp macro="" textlink="">
      <xdr:nvSpPr>
        <xdr:cNvPr id="69" name="Teksto laukas 15">
          <a:extLst>
            <a:ext uri="{FF2B5EF4-FFF2-40B4-BE49-F238E27FC236}">
              <a16:creationId xmlns:a16="http://schemas.microsoft.com/office/drawing/2014/main" id="{00000000-0008-0000-0600-000045000000}"/>
            </a:ext>
          </a:extLst>
        </xdr:cNvPr>
        <xdr:cNvSpPr txBox="1"/>
      </xdr:nvSpPr>
      <xdr:spPr>
        <a:xfrm>
          <a:off x="15543530" y="6018530"/>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504825</xdr:colOff>
      <xdr:row>123</xdr:row>
      <xdr:rowOff>28575</xdr:rowOff>
    </xdr:from>
    <xdr:to>
      <xdr:col>18</xdr:col>
      <xdr:colOff>12700</xdr:colOff>
      <xdr:row>123</xdr:row>
      <xdr:rowOff>295275</xdr:rowOff>
    </xdr:to>
    <xdr:sp macro="" textlink="">
      <xdr:nvSpPr>
        <xdr:cNvPr id="70" name="Teksto laukas 35">
          <a:extLst>
            <a:ext uri="{FF2B5EF4-FFF2-40B4-BE49-F238E27FC236}">
              <a16:creationId xmlns:a16="http://schemas.microsoft.com/office/drawing/2014/main" id="{00000000-0008-0000-0600-000046000000}"/>
            </a:ext>
          </a:extLst>
        </xdr:cNvPr>
        <xdr:cNvSpPr txBox="1"/>
      </xdr:nvSpPr>
      <xdr:spPr>
        <a:xfrm>
          <a:off x="15543530" y="6018530"/>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504825</xdr:colOff>
      <xdr:row>126</xdr:row>
      <xdr:rowOff>28575</xdr:rowOff>
    </xdr:from>
    <xdr:to>
      <xdr:col>18</xdr:col>
      <xdr:colOff>12700</xdr:colOff>
      <xdr:row>126</xdr:row>
      <xdr:rowOff>295275</xdr:rowOff>
    </xdr:to>
    <xdr:sp macro="" textlink="">
      <xdr:nvSpPr>
        <xdr:cNvPr id="71" name="Teksto laukas 16">
          <a:extLst>
            <a:ext uri="{FF2B5EF4-FFF2-40B4-BE49-F238E27FC236}">
              <a16:creationId xmlns:a16="http://schemas.microsoft.com/office/drawing/2014/main" id="{00000000-0008-0000-0600-000047000000}"/>
            </a:ext>
          </a:extLst>
        </xdr:cNvPr>
        <xdr:cNvSpPr txBox="1"/>
      </xdr:nvSpPr>
      <xdr:spPr>
        <a:xfrm>
          <a:off x="15543530" y="920750"/>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504825</xdr:colOff>
      <xdr:row>126</xdr:row>
      <xdr:rowOff>28575</xdr:rowOff>
    </xdr:from>
    <xdr:to>
      <xdr:col>18</xdr:col>
      <xdr:colOff>12700</xdr:colOff>
      <xdr:row>126</xdr:row>
      <xdr:rowOff>295275</xdr:rowOff>
    </xdr:to>
    <xdr:sp macro="" textlink="">
      <xdr:nvSpPr>
        <xdr:cNvPr id="72" name="Teksto laukas 36">
          <a:extLst>
            <a:ext uri="{FF2B5EF4-FFF2-40B4-BE49-F238E27FC236}">
              <a16:creationId xmlns:a16="http://schemas.microsoft.com/office/drawing/2014/main" id="{00000000-0008-0000-0600-000048000000}"/>
            </a:ext>
          </a:extLst>
        </xdr:cNvPr>
        <xdr:cNvSpPr txBox="1"/>
      </xdr:nvSpPr>
      <xdr:spPr>
        <a:xfrm>
          <a:off x="15543530" y="920750"/>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504825</xdr:colOff>
      <xdr:row>128</xdr:row>
      <xdr:rowOff>28575</xdr:rowOff>
    </xdr:from>
    <xdr:to>
      <xdr:col>18</xdr:col>
      <xdr:colOff>12700</xdr:colOff>
      <xdr:row>128</xdr:row>
      <xdr:rowOff>295275</xdr:rowOff>
    </xdr:to>
    <xdr:sp macro="" textlink="">
      <xdr:nvSpPr>
        <xdr:cNvPr id="73" name="Teksto laukas 37">
          <a:extLst>
            <a:ext uri="{FF2B5EF4-FFF2-40B4-BE49-F238E27FC236}">
              <a16:creationId xmlns:a16="http://schemas.microsoft.com/office/drawing/2014/main" id="{00000000-0008-0000-0600-000049000000}"/>
            </a:ext>
          </a:extLst>
        </xdr:cNvPr>
        <xdr:cNvSpPr txBox="1"/>
      </xdr:nvSpPr>
      <xdr:spPr>
        <a:xfrm>
          <a:off x="13915390" y="1783715"/>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504825</xdr:colOff>
      <xdr:row>130</xdr:row>
      <xdr:rowOff>38100</xdr:rowOff>
    </xdr:from>
    <xdr:to>
      <xdr:col>18</xdr:col>
      <xdr:colOff>12700</xdr:colOff>
      <xdr:row>130</xdr:row>
      <xdr:rowOff>295275</xdr:rowOff>
    </xdr:to>
    <xdr:sp macro="" textlink="">
      <xdr:nvSpPr>
        <xdr:cNvPr id="74" name="Teksto laukas 38">
          <a:extLst>
            <a:ext uri="{FF2B5EF4-FFF2-40B4-BE49-F238E27FC236}">
              <a16:creationId xmlns:a16="http://schemas.microsoft.com/office/drawing/2014/main" id="{00000000-0008-0000-0600-00004A000000}"/>
            </a:ext>
          </a:extLst>
        </xdr:cNvPr>
        <xdr:cNvSpPr txBox="1"/>
      </xdr:nvSpPr>
      <xdr:spPr>
        <a:xfrm>
          <a:off x="13915390" y="276415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504825</xdr:colOff>
      <xdr:row>137</xdr:row>
      <xdr:rowOff>28575</xdr:rowOff>
    </xdr:from>
    <xdr:to>
      <xdr:col>18</xdr:col>
      <xdr:colOff>12700</xdr:colOff>
      <xdr:row>137</xdr:row>
      <xdr:rowOff>295275</xdr:rowOff>
    </xdr:to>
    <xdr:sp macro="" textlink="">
      <xdr:nvSpPr>
        <xdr:cNvPr id="75" name="Teksto laukas 39">
          <a:extLst>
            <a:ext uri="{FF2B5EF4-FFF2-40B4-BE49-F238E27FC236}">
              <a16:creationId xmlns:a16="http://schemas.microsoft.com/office/drawing/2014/main" id="{00000000-0008-0000-0600-00004B000000}"/>
            </a:ext>
          </a:extLst>
        </xdr:cNvPr>
        <xdr:cNvSpPr txBox="1"/>
      </xdr:nvSpPr>
      <xdr:spPr>
        <a:xfrm>
          <a:off x="13915390" y="1995170"/>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504825</xdr:colOff>
      <xdr:row>150</xdr:row>
      <xdr:rowOff>28575</xdr:rowOff>
    </xdr:from>
    <xdr:to>
      <xdr:col>18</xdr:col>
      <xdr:colOff>12700</xdr:colOff>
      <xdr:row>150</xdr:row>
      <xdr:rowOff>295275</xdr:rowOff>
    </xdr:to>
    <xdr:sp macro="" textlink="">
      <xdr:nvSpPr>
        <xdr:cNvPr id="76" name="Teksto laukas 17">
          <a:extLst>
            <a:ext uri="{FF2B5EF4-FFF2-40B4-BE49-F238E27FC236}">
              <a16:creationId xmlns:a16="http://schemas.microsoft.com/office/drawing/2014/main" id="{00000000-0008-0000-0600-00004C000000}"/>
            </a:ext>
          </a:extLst>
        </xdr:cNvPr>
        <xdr:cNvSpPr txBox="1"/>
      </xdr:nvSpPr>
      <xdr:spPr>
        <a:xfrm>
          <a:off x="15543530" y="3305810"/>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504825</xdr:colOff>
      <xdr:row>150</xdr:row>
      <xdr:rowOff>219075</xdr:rowOff>
    </xdr:from>
    <xdr:to>
      <xdr:col>18</xdr:col>
      <xdr:colOff>12700</xdr:colOff>
      <xdr:row>151</xdr:row>
      <xdr:rowOff>168275</xdr:rowOff>
    </xdr:to>
    <xdr:sp macro="" textlink="">
      <xdr:nvSpPr>
        <xdr:cNvPr id="77" name="Teksto laukas 18">
          <a:extLst>
            <a:ext uri="{FF2B5EF4-FFF2-40B4-BE49-F238E27FC236}">
              <a16:creationId xmlns:a16="http://schemas.microsoft.com/office/drawing/2014/main" id="{00000000-0008-0000-0600-00004D000000}"/>
            </a:ext>
          </a:extLst>
        </xdr:cNvPr>
        <xdr:cNvSpPr txBox="1"/>
      </xdr:nvSpPr>
      <xdr:spPr>
        <a:xfrm>
          <a:off x="15543530" y="3496310"/>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504825</xdr:colOff>
      <xdr:row>150</xdr:row>
      <xdr:rowOff>219075</xdr:rowOff>
    </xdr:from>
    <xdr:to>
      <xdr:col>18</xdr:col>
      <xdr:colOff>12700</xdr:colOff>
      <xdr:row>151</xdr:row>
      <xdr:rowOff>168275</xdr:rowOff>
    </xdr:to>
    <xdr:sp macro="" textlink="">
      <xdr:nvSpPr>
        <xdr:cNvPr id="78" name="Teksto laukas 40">
          <a:extLst>
            <a:ext uri="{FF2B5EF4-FFF2-40B4-BE49-F238E27FC236}">
              <a16:creationId xmlns:a16="http://schemas.microsoft.com/office/drawing/2014/main" id="{00000000-0008-0000-0600-00004E000000}"/>
            </a:ext>
          </a:extLst>
        </xdr:cNvPr>
        <xdr:cNvSpPr txBox="1"/>
      </xdr:nvSpPr>
      <xdr:spPr>
        <a:xfrm>
          <a:off x="15543530" y="3496310"/>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504825</xdr:colOff>
      <xdr:row>158</xdr:row>
      <xdr:rowOff>28575</xdr:rowOff>
    </xdr:from>
    <xdr:to>
      <xdr:col>18</xdr:col>
      <xdr:colOff>12700</xdr:colOff>
      <xdr:row>158</xdr:row>
      <xdr:rowOff>295275</xdr:rowOff>
    </xdr:to>
    <xdr:sp macro="" textlink="">
      <xdr:nvSpPr>
        <xdr:cNvPr id="79" name="Teksto laukas 41">
          <a:extLst>
            <a:ext uri="{FF2B5EF4-FFF2-40B4-BE49-F238E27FC236}">
              <a16:creationId xmlns:a16="http://schemas.microsoft.com/office/drawing/2014/main" id="{00000000-0008-0000-0600-00004F000000}"/>
            </a:ext>
          </a:extLst>
        </xdr:cNvPr>
        <xdr:cNvSpPr txBox="1"/>
      </xdr:nvSpPr>
      <xdr:spPr>
        <a:xfrm>
          <a:off x="13915390" y="3053080"/>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504825</xdr:colOff>
      <xdr:row>159</xdr:row>
      <xdr:rowOff>28575</xdr:rowOff>
    </xdr:from>
    <xdr:to>
      <xdr:col>18</xdr:col>
      <xdr:colOff>12700</xdr:colOff>
      <xdr:row>160</xdr:row>
      <xdr:rowOff>92075</xdr:rowOff>
    </xdr:to>
    <xdr:sp macro="" textlink="">
      <xdr:nvSpPr>
        <xdr:cNvPr id="80" name="Teksto laukas 42">
          <a:extLst>
            <a:ext uri="{FF2B5EF4-FFF2-40B4-BE49-F238E27FC236}">
              <a16:creationId xmlns:a16="http://schemas.microsoft.com/office/drawing/2014/main" id="{00000000-0008-0000-0600-000050000000}"/>
            </a:ext>
          </a:extLst>
        </xdr:cNvPr>
        <xdr:cNvSpPr txBox="1"/>
      </xdr:nvSpPr>
      <xdr:spPr>
        <a:xfrm>
          <a:off x="13915390" y="4528820"/>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504825</xdr:colOff>
      <xdr:row>165</xdr:row>
      <xdr:rowOff>28575</xdr:rowOff>
    </xdr:from>
    <xdr:to>
      <xdr:col>18</xdr:col>
      <xdr:colOff>12700</xdr:colOff>
      <xdr:row>165</xdr:row>
      <xdr:rowOff>295275</xdr:rowOff>
    </xdr:to>
    <xdr:sp macro="" textlink="">
      <xdr:nvSpPr>
        <xdr:cNvPr id="81" name="Teksto laukas 19">
          <a:extLst>
            <a:ext uri="{FF2B5EF4-FFF2-40B4-BE49-F238E27FC236}">
              <a16:creationId xmlns:a16="http://schemas.microsoft.com/office/drawing/2014/main" id="{00000000-0008-0000-0600-000051000000}"/>
            </a:ext>
          </a:extLst>
        </xdr:cNvPr>
        <xdr:cNvSpPr txBox="1"/>
      </xdr:nvSpPr>
      <xdr:spPr>
        <a:xfrm>
          <a:off x="15543530" y="6334125"/>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504825</xdr:colOff>
      <xdr:row>165</xdr:row>
      <xdr:rowOff>28575</xdr:rowOff>
    </xdr:from>
    <xdr:to>
      <xdr:col>18</xdr:col>
      <xdr:colOff>12700</xdr:colOff>
      <xdr:row>165</xdr:row>
      <xdr:rowOff>295275</xdr:rowOff>
    </xdr:to>
    <xdr:sp macro="" textlink="">
      <xdr:nvSpPr>
        <xdr:cNvPr id="82" name="Teksto laukas 43">
          <a:extLst>
            <a:ext uri="{FF2B5EF4-FFF2-40B4-BE49-F238E27FC236}">
              <a16:creationId xmlns:a16="http://schemas.microsoft.com/office/drawing/2014/main" id="{00000000-0008-0000-0600-000052000000}"/>
            </a:ext>
          </a:extLst>
        </xdr:cNvPr>
        <xdr:cNvSpPr txBox="1"/>
      </xdr:nvSpPr>
      <xdr:spPr>
        <a:xfrm>
          <a:off x="15543530" y="6334125"/>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504825</xdr:colOff>
      <xdr:row>172</xdr:row>
      <xdr:rowOff>28575</xdr:rowOff>
    </xdr:from>
    <xdr:to>
      <xdr:col>18</xdr:col>
      <xdr:colOff>12700</xdr:colOff>
      <xdr:row>172</xdr:row>
      <xdr:rowOff>295275</xdr:rowOff>
    </xdr:to>
    <xdr:sp macro="" textlink="">
      <xdr:nvSpPr>
        <xdr:cNvPr id="83" name="Teksto laukas 44">
          <a:extLst>
            <a:ext uri="{FF2B5EF4-FFF2-40B4-BE49-F238E27FC236}">
              <a16:creationId xmlns:a16="http://schemas.microsoft.com/office/drawing/2014/main" id="{00000000-0008-0000-0600-000053000000}"/>
            </a:ext>
          </a:extLst>
        </xdr:cNvPr>
        <xdr:cNvSpPr txBox="1"/>
      </xdr:nvSpPr>
      <xdr:spPr>
        <a:xfrm>
          <a:off x="13915390" y="4912360"/>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504825</xdr:colOff>
      <xdr:row>176</xdr:row>
      <xdr:rowOff>28575</xdr:rowOff>
    </xdr:from>
    <xdr:to>
      <xdr:col>18</xdr:col>
      <xdr:colOff>12700</xdr:colOff>
      <xdr:row>177</xdr:row>
      <xdr:rowOff>92075</xdr:rowOff>
    </xdr:to>
    <xdr:sp macro="" textlink="">
      <xdr:nvSpPr>
        <xdr:cNvPr id="84" name="Teksto laukas 20">
          <a:extLst>
            <a:ext uri="{FF2B5EF4-FFF2-40B4-BE49-F238E27FC236}">
              <a16:creationId xmlns:a16="http://schemas.microsoft.com/office/drawing/2014/main" id="{00000000-0008-0000-0600-000054000000}"/>
            </a:ext>
          </a:extLst>
        </xdr:cNvPr>
        <xdr:cNvSpPr txBox="1"/>
      </xdr:nvSpPr>
      <xdr:spPr>
        <a:xfrm>
          <a:off x="15543530" y="6974840"/>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504825</xdr:colOff>
      <xdr:row>177</xdr:row>
      <xdr:rowOff>19050</xdr:rowOff>
    </xdr:from>
    <xdr:to>
      <xdr:col>18</xdr:col>
      <xdr:colOff>12700</xdr:colOff>
      <xdr:row>178</xdr:row>
      <xdr:rowOff>82550</xdr:rowOff>
    </xdr:to>
    <xdr:sp macro="" textlink="">
      <xdr:nvSpPr>
        <xdr:cNvPr id="85" name="Teksto laukas 21">
          <a:extLst>
            <a:ext uri="{FF2B5EF4-FFF2-40B4-BE49-F238E27FC236}">
              <a16:creationId xmlns:a16="http://schemas.microsoft.com/office/drawing/2014/main" id="{00000000-0008-0000-0600-000055000000}"/>
            </a:ext>
          </a:extLst>
        </xdr:cNvPr>
        <xdr:cNvSpPr txBox="1"/>
      </xdr:nvSpPr>
      <xdr:spPr>
        <a:xfrm>
          <a:off x="15543530" y="7165340"/>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504825</xdr:colOff>
      <xdr:row>178</xdr:row>
      <xdr:rowOff>19050</xdr:rowOff>
    </xdr:from>
    <xdr:to>
      <xdr:col>18</xdr:col>
      <xdr:colOff>12700</xdr:colOff>
      <xdr:row>179</xdr:row>
      <xdr:rowOff>73025</xdr:rowOff>
    </xdr:to>
    <xdr:sp macro="" textlink="">
      <xdr:nvSpPr>
        <xdr:cNvPr id="86" name="Teksto laukas 22">
          <a:extLst>
            <a:ext uri="{FF2B5EF4-FFF2-40B4-BE49-F238E27FC236}">
              <a16:creationId xmlns:a16="http://schemas.microsoft.com/office/drawing/2014/main" id="{00000000-0008-0000-0600-000056000000}"/>
            </a:ext>
          </a:extLst>
        </xdr:cNvPr>
        <xdr:cNvSpPr txBox="1"/>
      </xdr:nvSpPr>
      <xdr:spPr>
        <a:xfrm>
          <a:off x="15543530" y="736536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504825</xdr:colOff>
      <xdr:row>178</xdr:row>
      <xdr:rowOff>19050</xdr:rowOff>
    </xdr:from>
    <xdr:to>
      <xdr:col>18</xdr:col>
      <xdr:colOff>12700</xdr:colOff>
      <xdr:row>179</xdr:row>
      <xdr:rowOff>73025</xdr:rowOff>
    </xdr:to>
    <xdr:sp macro="" textlink="">
      <xdr:nvSpPr>
        <xdr:cNvPr id="87" name="Teksto laukas 45">
          <a:extLst>
            <a:ext uri="{FF2B5EF4-FFF2-40B4-BE49-F238E27FC236}">
              <a16:creationId xmlns:a16="http://schemas.microsoft.com/office/drawing/2014/main" id="{00000000-0008-0000-0600-000057000000}"/>
            </a:ext>
          </a:extLst>
        </xdr:cNvPr>
        <xdr:cNvSpPr txBox="1"/>
      </xdr:nvSpPr>
      <xdr:spPr>
        <a:xfrm>
          <a:off x="15543530" y="736536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19</xdr:col>
      <xdr:colOff>504825</xdr:colOff>
      <xdr:row>159</xdr:row>
      <xdr:rowOff>28575</xdr:rowOff>
    </xdr:from>
    <xdr:to>
      <xdr:col>20</xdr:col>
      <xdr:colOff>12700</xdr:colOff>
      <xdr:row>160</xdr:row>
      <xdr:rowOff>92075</xdr:rowOff>
    </xdr:to>
    <xdr:sp macro="" textlink="">
      <xdr:nvSpPr>
        <xdr:cNvPr id="88" name="Teksto laukas 42">
          <a:extLst>
            <a:ext uri="{FF2B5EF4-FFF2-40B4-BE49-F238E27FC236}">
              <a16:creationId xmlns:a16="http://schemas.microsoft.com/office/drawing/2014/main" id="{A825B1AE-3AA2-412B-8412-991DED6DD0DA}"/>
            </a:ext>
          </a:extLst>
        </xdr:cNvPr>
        <xdr:cNvSpPr txBox="1"/>
      </xdr:nvSpPr>
      <xdr:spPr>
        <a:xfrm>
          <a:off x="15706725" y="56010175"/>
          <a:ext cx="180975" cy="25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19</xdr:col>
      <xdr:colOff>504825</xdr:colOff>
      <xdr:row>162</xdr:row>
      <xdr:rowOff>28575</xdr:rowOff>
    </xdr:from>
    <xdr:to>
      <xdr:col>20</xdr:col>
      <xdr:colOff>12700</xdr:colOff>
      <xdr:row>163</xdr:row>
      <xdr:rowOff>92075</xdr:rowOff>
    </xdr:to>
    <xdr:sp macro="" textlink="">
      <xdr:nvSpPr>
        <xdr:cNvPr id="89" name="Teksto laukas 42">
          <a:extLst>
            <a:ext uri="{FF2B5EF4-FFF2-40B4-BE49-F238E27FC236}">
              <a16:creationId xmlns:a16="http://schemas.microsoft.com/office/drawing/2014/main" id="{5B9812DB-443C-4DF7-862F-A29C3F685C0F}"/>
            </a:ext>
          </a:extLst>
        </xdr:cNvPr>
        <xdr:cNvSpPr txBox="1"/>
      </xdr:nvSpPr>
      <xdr:spPr>
        <a:xfrm>
          <a:off x="15706725" y="56010175"/>
          <a:ext cx="180975" cy="25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21</xdr:col>
      <xdr:colOff>504825</xdr:colOff>
      <xdr:row>162</xdr:row>
      <xdr:rowOff>28575</xdr:rowOff>
    </xdr:from>
    <xdr:to>
      <xdr:col>22</xdr:col>
      <xdr:colOff>12700</xdr:colOff>
      <xdr:row>163</xdr:row>
      <xdr:rowOff>92075</xdr:rowOff>
    </xdr:to>
    <xdr:sp macro="" textlink="">
      <xdr:nvSpPr>
        <xdr:cNvPr id="90" name="Teksto laukas 42">
          <a:extLst>
            <a:ext uri="{FF2B5EF4-FFF2-40B4-BE49-F238E27FC236}">
              <a16:creationId xmlns:a16="http://schemas.microsoft.com/office/drawing/2014/main" id="{26A6D6ED-699B-44DA-8FEC-42C1DC223732}"/>
            </a:ext>
          </a:extLst>
        </xdr:cNvPr>
        <xdr:cNvSpPr txBox="1"/>
      </xdr:nvSpPr>
      <xdr:spPr>
        <a:xfrm>
          <a:off x="15706725" y="56010175"/>
          <a:ext cx="180975" cy="25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23</xdr:col>
      <xdr:colOff>504825</xdr:colOff>
      <xdr:row>159</xdr:row>
      <xdr:rowOff>28575</xdr:rowOff>
    </xdr:from>
    <xdr:to>
      <xdr:col>24</xdr:col>
      <xdr:colOff>12700</xdr:colOff>
      <xdr:row>160</xdr:row>
      <xdr:rowOff>92075</xdr:rowOff>
    </xdr:to>
    <xdr:sp macro="" textlink="">
      <xdr:nvSpPr>
        <xdr:cNvPr id="91" name="Teksto laukas 42">
          <a:extLst>
            <a:ext uri="{FF2B5EF4-FFF2-40B4-BE49-F238E27FC236}">
              <a16:creationId xmlns:a16="http://schemas.microsoft.com/office/drawing/2014/main" id="{817BA9DA-FD45-48F5-9197-FDF1C7734C81}"/>
            </a:ext>
          </a:extLst>
        </xdr:cNvPr>
        <xdr:cNvSpPr txBox="1"/>
      </xdr:nvSpPr>
      <xdr:spPr>
        <a:xfrm>
          <a:off x="15706725" y="56010175"/>
          <a:ext cx="180975" cy="25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23</xdr:col>
      <xdr:colOff>504825</xdr:colOff>
      <xdr:row>162</xdr:row>
      <xdr:rowOff>28575</xdr:rowOff>
    </xdr:from>
    <xdr:to>
      <xdr:col>24</xdr:col>
      <xdr:colOff>12700</xdr:colOff>
      <xdr:row>163</xdr:row>
      <xdr:rowOff>92075</xdr:rowOff>
    </xdr:to>
    <xdr:sp macro="" textlink="">
      <xdr:nvSpPr>
        <xdr:cNvPr id="92" name="Teksto laukas 42">
          <a:extLst>
            <a:ext uri="{FF2B5EF4-FFF2-40B4-BE49-F238E27FC236}">
              <a16:creationId xmlns:a16="http://schemas.microsoft.com/office/drawing/2014/main" id="{845C4FD8-2BF3-4BBC-92EA-A74BB716433D}"/>
            </a:ext>
          </a:extLst>
        </xdr:cNvPr>
        <xdr:cNvSpPr txBox="1"/>
      </xdr:nvSpPr>
      <xdr:spPr>
        <a:xfrm>
          <a:off x="15706725" y="56010175"/>
          <a:ext cx="180975" cy="25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504825</xdr:colOff>
      <xdr:row>152</xdr:row>
      <xdr:rowOff>28575</xdr:rowOff>
    </xdr:from>
    <xdr:to>
      <xdr:col>18</xdr:col>
      <xdr:colOff>12700</xdr:colOff>
      <xdr:row>153</xdr:row>
      <xdr:rowOff>92075</xdr:rowOff>
    </xdr:to>
    <xdr:sp macro="" textlink="">
      <xdr:nvSpPr>
        <xdr:cNvPr id="93" name="Teksto laukas 42">
          <a:extLst>
            <a:ext uri="{FF2B5EF4-FFF2-40B4-BE49-F238E27FC236}">
              <a16:creationId xmlns:a16="http://schemas.microsoft.com/office/drawing/2014/main" id="{7792AF83-BAE2-4A8D-AA7B-37D32A3B5A70}"/>
            </a:ext>
          </a:extLst>
        </xdr:cNvPr>
        <xdr:cNvSpPr txBox="1"/>
      </xdr:nvSpPr>
      <xdr:spPr>
        <a:xfrm>
          <a:off x="15706725" y="56010175"/>
          <a:ext cx="180975" cy="25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504825</xdr:colOff>
      <xdr:row>154</xdr:row>
      <xdr:rowOff>28575</xdr:rowOff>
    </xdr:from>
    <xdr:to>
      <xdr:col>18</xdr:col>
      <xdr:colOff>12700</xdr:colOff>
      <xdr:row>155</xdr:row>
      <xdr:rowOff>92075</xdr:rowOff>
    </xdr:to>
    <xdr:sp macro="" textlink="">
      <xdr:nvSpPr>
        <xdr:cNvPr id="94" name="Teksto laukas 42">
          <a:extLst>
            <a:ext uri="{FF2B5EF4-FFF2-40B4-BE49-F238E27FC236}">
              <a16:creationId xmlns:a16="http://schemas.microsoft.com/office/drawing/2014/main" id="{E0550970-4864-403F-9B5B-C8CB2A9C3A44}"/>
            </a:ext>
          </a:extLst>
        </xdr:cNvPr>
        <xdr:cNvSpPr txBox="1"/>
      </xdr:nvSpPr>
      <xdr:spPr>
        <a:xfrm>
          <a:off x="15706725" y="56010175"/>
          <a:ext cx="180975" cy="25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twoCellAnchor>
    <xdr:from>
      <xdr:col>17</xdr:col>
      <xdr:colOff>504825</xdr:colOff>
      <xdr:row>156</xdr:row>
      <xdr:rowOff>28575</xdr:rowOff>
    </xdr:from>
    <xdr:to>
      <xdr:col>18</xdr:col>
      <xdr:colOff>12700</xdr:colOff>
      <xdr:row>157</xdr:row>
      <xdr:rowOff>92075</xdr:rowOff>
    </xdr:to>
    <xdr:sp macro="" textlink="">
      <xdr:nvSpPr>
        <xdr:cNvPr id="95" name="Teksto laukas 42">
          <a:extLst>
            <a:ext uri="{FF2B5EF4-FFF2-40B4-BE49-F238E27FC236}">
              <a16:creationId xmlns:a16="http://schemas.microsoft.com/office/drawing/2014/main" id="{E0F73516-A8E9-4327-B1A2-4ACB5A26C47C}"/>
            </a:ext>
          </a:extLst>
        </xdr:cNvPr>
        <xdr:cNvSpPr txBox="1"/>
      </xdr:nvSpPr>
      <xdr:spPr>
        <a:xfrm>
          <a:off x="15706725" y="56010175"/>
          <a:ext cx="180975" cy="25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RP_Planas/MRPP%202014-2020/Pakeitimas_2019-02-19/MRPP_Priemoniu_planas_II_201902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entelė"/>
      <sheetName val="2 lentelė"/>
      <sheetName val="3 lentelė"/>
      <sheetName val="4 lentelė"/>
      <sheetName val="5 lentelė"/>
      <sheetName val="6 lentelė"/>
      <sheetName val="7 lentelė"/>
      <sheetName val="4-5 lentelės"/>
    </sheetNames>
    <sheetDataSet>
      <sheetData sheetId="0"/>
      <sheetData sheetId="1">
        <row r="15">
          <cell r="C15" t="str">
            <v>R04-7724-220000-7241</v>
          </cell>
        </row>
        <row r="16">
          <cell r="C16" t="str">
            <v>R04-7724-220000-7242</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U159"/>
  <sheetViews>
    <sheetView topLeftCell="A10" zoomScaleNormal="100" zoomScaleSheetLayoutView="100" workbookViewId="0">
      <pane ySplit="5" topLeftCell="A33" activePane="bottomLeft" state="frozen"/>
      <selection activeCell="A10" sqref="A10"/>
      <selection pane="bottomLeft" activeCell="B130" sqref="B130"/>
    </sheetView>
  </sheetViews>
  <sheetFormatPr defaultRowHeight="15" x14ac:dyDescent="0.25"/>
  <cols>
    <col min="1" max="1" width="5" customWidth="1"/>
    <col min="2" max="2" width="14.42578125" customWidth="1"/>
    <col min="3" max="3" width="18.28515625" customWidth="1"/>
    <col min="4" max="4" width="6.42578125" customWidth="1"/>
    <col min="5" max="5" width="6.7109375" customWidth="1"/>
    <col min="6" max="6" width="8.5703125" customWidth="1"/>
    <col min="7" max="8" width="7.140625" customWidth="1"/>
    <col min="9" max="10" width="9" customWidth="1"/>
    <col min="11" max="11" width="8.7109375" customWidth="1"/>
    <col min="12" max="12" width="9.140625" customWidth="1"/>
    <col min="15" max="15" width="28.85546875" customWidth="1"/>
    <col min="16" max="16" width="12.28515625" customWidth="1"/>
    <col min="18" max="18" width="11.85546875" customWidth="1"/>
    <col min="21" max="21" width="12" customWidth="1"/>
    <col min="22" max="22" width="11.85546875" customWidth="1"/>
    <col min="23" max="23" width="12.5703125" customWidth="1"/>
    <col min="24" max="24" width="11.42578125" customWidth="1"/>
  </cols>
  <sheetData>
    <row r="1" spans="2:21" ht="15.75" customHeight="1" x14ac:dyDescent="0.25">
      <c r="J1" s="12" t="s">
        <v>117</v>
      </c>
      <c r="K1" s="12"/>
      <c r="L1" s="12"/>
      <c r="R1" s="237"/>
      <c r="S1" s="237"/>
      <c r="T1" s="237"/>
      <c r="U1" s="237"/>
    </row>
    <row r="2" spans="2:21" ht="15.75" customHeight="1" x14ac:dyDescent="0.25">
      <c r="J2" s="13" t="s">
        <v>0</v>
      </c>
      <c r="K2" s="13"/>
      <c r="L2" s="13"/>
      <c r="R2" s="238"/>
      <c r="S2" s="238"/>
      <c r="T2" s="238"/>
      <c r="U2" s="238"/>
    </row>
    <row r="3" spans="2:21" ht="15.75" customHeight="1" x14ac:dyDescent="0.25">
      <c r="J3" s="13" t="s">
        <v>12</v>
      </c>
      <c r="K3" s="13"/>
      <c r="L3" s="13"/>
      <c r="R3" s="238"/>
      <c r="S3" s="238"/>
      <c r="T3" s="238"/>
      <c r="U3" s="238"/>
    </row>
    <row r="5" spans="2:21" ht="15.75" customHeight="1" x14ac:dyDescent="0.25">
      <c r="B5" s="239" t="s">
        <v>712</v>
      </c>
      <c r="C5" s="239"/>
      <c r="D5" s="239"/>
      <c r="E5" s="239"/>
      <c r="F5" s="239"/>
      <c r="G5" s="239"/>
      <c r="H5" s="239"/>
      <c r="I5" s="239"/>
      <c r="J5" s="239"/>
      <c r="K5" s="239"/>
      <c r="L5" s="239"/>
    </row>
    <row r="6" spans="2:21" x14ac:dyDescent="0.25">
      <c r="B6" s="239"/>
      <c r="C6" s="239"/>
      <c r="D6" s="239"/>
      <c r="E6" s="239"/>
      <c r="F6" s="239"/>
      <c r="G6" s="239"/>
      <c r="H6" s="239"/>
      <c r="I6" s="239"/>
      <c r="J6" s="239"/>
      <c r="K6" s="239"/>
      <c r="L6" s="239"/>
    </row>
    <row r="8" spans="2:21" ht="15.75" x14ac:dyDescent="0.25">
      <c r="B8" s="235" t="s">
        <v>8</v>
      </c>
      <c r="C8" s="235"/>
      <c r="D8" s="235"/>
      <c r="E8" s="235"/>
      <c r="F8" s="235"/>
      <c r="G8" s="235"/>
      <c r="H8" s="235"/>
      <c r="I8" s="235"/>
      <c r="J8" s="235"/>
      <c r="K8" s="235"/>
      <c r="L8" s="235"/>
      <c r="M8" s="3"/>
      <c r="N8" s="3"/>
      <c r="O8" s="3"/>
      <c r="P8" s="3"/>
      <c r="Q8" s="3"/>
      <c r="R8" s="3"/>
      <c r="S8" s="3"/>
      <c r="T8" s="3"/>
      <c r="U8" s="3"/>
    </row>
    <row r="9" spans="2:21" ht="15.75" x14ac:dyDescent="0.25">
      <c r="B9" s="2"/>
      <c r="C9" s="2"/>
      <c r="D9" s="2"/>
      <c r="E9" s="2"/>
      <c r="F9" s="2"/>
      <c r="G9" s="2"/>
      <c r="H9" s="2"/>
      <c r="I9" s="2"/>
      <c r="J9" s="2"/>
      <c r="K9" s="2"/>
      <c r="L9" s="2"/>
      <c r="M9" s="3"/>
      <c r="N9" s="3"/>
      <c r="O9" s="3"/>
      <c r="P9" s="3"/>
      <c r="Q9" s="3"/>
      <c r="R9" s="3"/>
      <c r="S9" s="3"/>
      <c r="T9" s="3"/>
      <c r="U9" s="3"/>
    </row>
    <row r="10" spans="2:21" ht="15.75" x14ac:dyDescent="0.25">
      <c r="B10" s="1" t="s">
        <v>760</v>
      </c>
      <c r="C10" s="2"/>
      <c r="D10" s="2"/>
      <c r="E10" s="2"/>
      <c r="F10" s="2"/>
      <c r="G10" s="2"/>
      <c r="H10" s="2"/>
      <c r="I10" s="2"/>
      <c r="J10" s="2"/>
      <c r="K10" s="2"/>
      <c r="L10" s="2"/>
      <c r="M10" s="3"/>
      <c r="N10" s="3"/>
      <c r="O10" s="3"/>
      <c r="P10" s="3"/>
      <c r="Q10" s="3"/>
      <c r="R10" s="3"/>
      <c r="S10" s="3"/>
      <c r="T10" s="3"/>
      <c r="U10" s="3"/>
    </row>
    <row r="11" spans="2:21" ht="15.75" x14ac:dyDescent="0.25">
      <c r="B11" s="5"/>
      <c r="C11" s="5"/>
      <c r="D11" s="6"/>
      <c r="E11" s="6"/>
      <c r="F11" s="6"/>
      <c r="G11" s="6"/>
      <c r="H11" s="6"/>
      <c r="I11" s="6"/>
      <c r="J11" s="6"/>
      <c r="K11" s="6"/>
      <c r="L11" s="6"/>
      <c r="M11" s="6"/>
      <c r="N11" s="6"/>
      <c r="O11" s="6"/>
      <c r="P11" s="6"/>
      <c r="Q11" s="6"/>
      <c r="R11" s="6"/>
      <c r="S11" s="6"/>
      <c r="T11" s="6"/>
      <c r="U11" s="6"/>
    </row>
    <row r="12" spans="2:21" ht="15.75" x14ac:dyDescent="0.25">
      <c r="B12" s="1" t="s">
        <v>9</v>
      </c>
    </row>
    <row r="13" spans="2:21" ht="15.75" customHeight="1" x14ac:dyDescent="0.25">
      <c r="B13" s="240" t="s">
        <v>1</v>
      </c>
      <c r="C13" s="240" t="s">
        <v>3</v>
      </c>
      <c r="D13" s="236" t="s">
        <v>2</v>
      </c>
      <c r="E13" s="236"/>
      <c r="F13" s="236"/>
      <c r="G13" s="236"/>
      <c r="H13" s="236"/>
      <c r="I13" s="236"/>
      <c r="J13" s="236"/>
      <c r="K13" s="236"/>
      <c r="L13" s="236"/>
    </row>
    <row r="14" spans="2:21" ht="15" customHeight="1" x14ac:dyDescent="0.25">
      <c r="B14" s="241"/>
      <c r="C14" s="241"/>
      <c r="D14" s="11">
        <v>2015</v>
      </c>
      <c r="E14" s="11">
        <v>2016</v>
      </c>
      <c r="F14" s="11">
        <v>2017</v>
      </c>
      <c r="G14" s="11">
        <v>2018</v>
      </c>
      <c r="H14" s="11">
        <v>2019</v>
      </c>
      <c r="I14" s="11">
        <v>2020</v>
      </c>
      <c r="J14" s="11">
        <v>2021</v>
      </c>
      <c r="K14" s="11">
        <v>2022</v>
      </c>
      <c r="L14" s="11">
        <v>2023</v>
      </c>
    </row>
    <row r="15" spans="2:21" x14ac:dyDescent="0.25">
      <c r="B15" s="18" t="s">
        <v>122</v>
      </c>
      <c r="C15" s="242" t="s">
        <v>474</v>
      </c>
      <c r="D15" s="243"/>
      <c r="E15" s="243"/>
      <c r="F15" s="243"/>
      <c r="G15" s="243"/>
      <c r="H15" s="243"/>
      <c r="I15" s="243"/>
      <c r="J15" s="243"/>
      <c r="K15" s="243"/>
      <c r="L15" s="244"/>
    </row>
    <row r="16" spans="2:21" ht="30.75" customHeight="1" x14ac:dyDescent="0.25">
      <c r="B16" s="236" t="s">
        <v>10</v>
      </c>
      <c r="C16" s="10" t="s">
        <v>114</v>
      </c>
      <c r="D16" s="11"/>
      <c r="E16" s="11"/>
      <c r="F16" s="11"/>
      <c r="G16" s="11"/>
      <c r="H16" s="11"/>
      <c r="I16" s="14"/>
      <c r="J16" s="14"/>
      <c r="K16" s="14" t="s">
        <v>129</v>
      </c>
      <c r="L16" s="69" t="s">
        <v>137</v>
      </c>
    </row>
    <row r="17" spans="2:17" x14ac:dyDescent="0.25">
      <c r="B17" s="236"/>
      <c r="C17" s="10" t="s">
        <v>115</v>
      </c>
      <c r="D17" s="11"/>
      <c r="E17" s="11"/>
      <c r="F17" s="11"/>
      <c r="G17" s="11"/>
      <c r="H17" s="11"/>
      <c r="I17" s="15"/>
      <c r="J17" s="15"/>
      <c r="K17" s="15" t="s">
        <v>143</v>
      </c>
      <c r="L17" s="15" t="s">
        <v>138</v>
      </c>
    </row>
    <row r="18" spans="2:17" ht="38.25" x14ac:dyDescent="0.25">
      <c r="B18" s="236"/>
      <c r="C18" s="10" t="s">
        <v>116</v>
      </c>
      <c r="D18" s="11"/>
      <c r="E18" s="11"/>
      <c r="F18" s="11"/>
      <c r="G18" s="11"/>
      <c r="H18" s="11"/>
      <c r="I18" s="15"/>
      <c r="J18" s="15"/>
      <c r="K18" s="15" t="s">
        <v>128</v>
      </c>
      <c r="L18" s="15" t="s">
        <v>128</v>
      </c>
    </row>
    <row r="19" spans="2:17" x14ac:dyDescent="0.25">
      <c r="B19" s="230" t="s">
        <v>11</v>
      </c>
      <c r="C19" s="231"/>
      <c r="D19" s="11" t="s">
        <v>32</v>
      </c>
      <c r="E19" s="11" t="s">
        <v>32</v>
      </c>
      <c r="F19" s="11" t="s">
        <v>32</v>
      </c>
      <c r="G19" s="11" t="s">
        <v>32</v>
      </c>
      <c r="H19" s="11" t="s">
        <v>32</v>
      </c>
      <c r="I19" s="11"/>
      <c r="J19" s="11"/>
      <c r="K19" s="11"/>
      <c r="L19" s="11"/>
      <c r="N19" s="67"/>
      <c r="O19" s="67"/>
      <c r="P19" s="67"/>
      <c r="Q19" s="67"/>
    </row>
    <row r="20" spans="2:17" x14ac:dyDescent="0.25">
      <c r="B20" s="16" t="s">
        <v>123</v>
      </c>
      <c r="C20" s="232" t="s">
        <v>475</v>
      </c>
      <c r="D20" s="233"/>
      <c r="E20" s="233"/>
      <c r="F20" s="233"/>
      <c r="G20" s="233"/>
      <c r="H20" s="233"/>
      <c r="I20" s="233"/>
      <c r="J20" s="233"/>
      <c r="K20" s="233"/>
      <c r="L20" s="234"/>
      <c r="M20" s="23"/>
    </row>
    <row r="21" spans="2:17" ht="25.5" x14ac:dyDescent="0.25">
      <c r="B21" s="236" t="s">
        <v>10</v>
      </c>
      <c r="C21" s="10" t="s">
        <v>114</v>
      </c>
      <c r="D21" s="11"/>
      <c r="E21" s="11"/>
      <c r="F21" s="17"/>
      <c r="G21" s="17"/>
      <c r="H21" s="17"/>
      <c r="I21" s="17"/>
      <c r="J21" s="17"/>
      <c r="K21" s="14" t="s">
        <v>129</v>
      </c>
      <c r="L21" s="17" t="s">
        <v>137</v>
      </c>
    </row>
    <row r="22" spans="2:17" x14ac:dyDescent="0.25">
      <c r="B22" s="236"/>
      <c r="C22" s="10" t="s">
        <v>115</v>
      </c>
      <c r="D22" s="11"/>
      <c r="E22" s="11"/>
      <c r="F22" s="15"/>
      <c r="G22" s="15"/>
      <c r="H22" s="15"/>
      <c r="I22" s="15"/>
      <c r="J22" s="15"/>
      <c r="K22" s="15" t="s">
        <v>143</v>
      </c>
      <c r="L22" s="15" t="s">
        <v>138</v>
      </c>
    </row>
    <row r="23" spans="2:17" ht="38.25" x14ac:dyDescent="0.25">
      <c r="B23" s="236"/>
      <c r="C23" s="10" t="s">
        <v>116</v>
      </c>
      <c r="D23" s="11"/>
      <c r="E23" s="11"/>
      <c r="F23" s="15"/>
      <c r="G23" s="15"/>
      <c r="H23" s="15"/>
      <c r="I23" s="15"/>
      <c r="J23" s="15"/>
      <c r="K23" s="15" t="s">
        <v>128</v>
      </c>
      <c r="L23" s="15" t="s">
        <v>128</v>
      </c>
    </row>
    <row r="24" spans="2:17" x14ac:dyDescent="0.25">
      <c r="B24" s="230" t="s">
        <v>11</v>
      </c>
      <c r="C24" s="231"/>
      <c r="D24" s="11" t="s">
        <v>32</v>
      </c>
      <c r="E24" s="11" t="s">
        <v>32</v>
      </c>
      <c r="F24" s="11" t="s">
        <v>32</v>
      </c>
      <c r="G24" s="11" t="s">
        <v>32</v>
      </c>
      <c r="H24" s="11" t="s">
        <v>32</v>
      </c>
      <c r="I24" s="11"/>
      <c r="J24" s="11"/>
      <c r="K24" s="11"/>
      <c r="L24" s="11"/>
    </row>
    <row r="25" spans="2:17" x14ac:dyDescent="0.25">
      <c r="B25" s="16" t="s">
        <v>124</v>
      </c>
      <c r="C25" s="245" t="s">
        <v>476</v>
      </c>
      <c r="D25" s="246"/>
      <c r="E25" s="246"/>
      <c r="F25" s="246"/>
      <c r="G25" s="246"/>
      <c r="H25" s="246"/>
      <c r="I25" s="246"/>
      <c r="J25" s="246"/>
      <c r="K25" s="246"/>
      <c r="L25" s="247"/>
    </row>
    <row r="26" spans="2:17" ht="25.5" x14ac:dyDescent="0.25">
      <c r="B26" s="236" t="s">
        <v>10</v>
      </c>
      <c r="C26" s="10" t="s">
        <v>114</v>
      </c>
      <c r="D26" s="11"/>
      <c r="E26" s="11"/>
      <c r="F26" s="11"/>
      <c r="G26" s="17"/>
      <c r="H26" s="17" t="s">
        <v>129</v>
      </c>
      <c r="I26" s="17" t="s">
        <v>129</v>
      </c>
      <c r="J26" s="17" t="s">
        <v>129</v>
      </c>
      <c r="K26" s="17" t="s">
        <v>137</v>
      </c>
      <c r="L26" s="17" t="s">
        <v>477</v>
      </c>
    </row>
    <row r="27" spans="2:17" x14ac:dyDescent="0.25">
      <c r="B27" s="236"/>
      <c r="C27" s="10" t="s">
        <v>115</v>
      </c>
      <c r="D27" s="11"/>
      <c r="E27" s="11"/>
      <c r="F27" s="11"/>
      <c r="G27" s="15"/>
      <c r="H27" s="15" t="s">
        <v>143</v>
      </c>
      <c r="I27" s="15" t="s">
        <v>143</v>
      </c>
      <c r="J27" s="15" t="s">
        <v>143</v>
      </c>
      <c r="K27" s="15" t="s">
        <v>138</v>
      </c>
      <c r="L27" s="15" t="s">
        <v>141</v>
      </c>
    </row>
    <row r="28" spans="2:17" ht="38.25" x14ac:dyDescent="0.25">
      <c r="B28" s="236"/>
      <c r="C28" s="10" t="s">
        <v>116</v>
      </c>
      <c r="D28" s="11"/>
      <c r="E28" s="11"/>
      <c r="F28" s="11"/>
      <c r="G28" s="15"/>
      <c r="H28" s="15" t="s">
        <v>139</v>
      </c>
      <c r="I28" s="15" t="s">
        <v>139</v>
      </c>
      <c r="J28" s="15" t="s">
        <v>139</v>
      </c>
      <c r="K28" s="15" t="s">
        <v>139</v>
      </c>
      <c r="L28" s="15" t="s">
        <v>128</v>
      </c>
    </row>
    <row r="29" spans="2:17" x14ac:dyDescent="0.25">
      <c r="B29" s="230" t="s">
        <v>11</v>
      </c>
      <c r="C29" s="231"/>
      <c r="D29" s="11" t="s">
        <v>32</v>
      </c>
      <c r="E29" s="11" t="s">
        <v>32</v>
      </c>
      <c r="F29" s="11" t="s">
        <v>32</v>
      </c>
      <c r="G29" s="11" t="s">
        <v>32</v>
      </c>
      <c r="H29" s="11" t="s">
        <v>32</v>
      </c>
      <c r="I29" s="11"/>
      <c r="J29" s="11"/>
      <c r="K29" s="11"/>
      <c r="L29" s="11"/>
    </row>
    <row r="30" spans="2:17" x14ac:dyDescent="0.25">
      <c r="B30" s="18" t="s">
        <v>493</v>
      </c>
      <c r="C30" s="242" t="s">
        <v>478</v>
      </c>
      <c r="D30" s="243"/>
      <c r="E30" s="243"/>
      <c r="F30" s="243"/>
      <c r="G30" s="243"/>
      <c r="H30" s="243"/>
      <c r="I30" s="243"/>
      <c r="J30" s="243"/>
      <c r="K30" s="243"/>
      <c r="L30" s="244"/>
    </row>
    <row r="31" spans="2:17" ht="25.5" x14ac:dyDescent="0.25">
      <c r="B31" s="236" t="s">
        <v>10</v>
      </c>
      <c r="C31" s="10" t="s">
        <v>114</v>
      </c>
      <c r="D31" s="11"/>
      <c r="E31" s="11"/>
      <c r="F31" s="17" t="s">
        <v>479</v>
      </c>
      <c r="G31" s="17" t="s">
        <v>481</v>
      </c>
      <c r="H31" s="17" t="s">
        <v>483</v>
      </c>
      <c r="I31" s="17" t="s">
        <v>485</v>
      </c>
      <c r="J31" s="17" t="s">
        <v>487</v>
      </c>
      <c r="K31" s="17" t="s">
        <v>489</v>
      </c>
      <c r="L31" s="17" t="s">
        <v>491</v>
      </c>
    </row>
    <row r="32" spans="2:17" x14ac:dyDescent="0.25">
      <c r="B32" s="236"/>
      <c r="C32" s="10" t="s">
        <v>115</v>
      </c>
      <c r="D32" s="11"/>
      <c r="E32" s="11"/>
      <c r="F32" s="15" t="s">
        <v>480</v>
      </c>
      <c r="G32" s="15" t="s">
        <v>482</v>
      </c>
      <c r="H32" s="15" t="s">
        <v>484</v>
      </c>
      <c r="I32" s="15" t="s">
        <v>486</v>
      </c>
      <c r="J32" s="15" t="s">
        <v>488</v>
      </c>
      <c r="K32" s="15" t="s">
        <v>490</v>
      </c>
      <c r="L32" s="15" t="s">
        <v>492</v>
      </c>
    </row>
    <row r="33" spans="2:15" ht="38.25" x14ac:dyDescent="0.25">
      <c r="B33" s="236"/>
      <c r="C33" s="10" t="s">
        <v>116</v>
      </c>
      <c r="D33" s="11"/>
      <c r="E33" s="11"/>
      <c r="F33" s="15" t="s">
        <v>128</v>
      </c>
      <c r="G33" s="15" t="s">
        <v>128</v>
      </c>
      <c r="H33" s="15" t="s">
        <v>128</v>
      </c>
      <c r="I33" s="15" t="s">
        <v>128</v>
      </c>
      <c r="J33" s="15" t="s">
        <v>128</v>
      </c>
      <c r="K33" s="15" t="s">
        <v>128</v>
      </c>
      <c r="L33" s="15" t="s">
        <v>128</v>
      </c>
    </row>
    <row r="34" spans="2:15" x14ac:dyDescent="0.25">
      <c r="B34" s="230" t="s">
        <v>11</v>
      </c>
      <c r="C34" s="231"/>
      <c r="D34" s="11" t="s">
        <v>32</v>
      </c>
      <c r="E34" s="11" t="s">
        <v>32</v>
      </c>
      <c r="F34" s="11">
        <v>0</v>
      </c>
      <c r="G34" s="11" t="s">
        <v>32</v>
      </c>
      <c r="H34" s="11">
        <v>54097</v>
      </c>
      <c r="I34" s="11"/>
      <c r="J34" s="11"/>
      <c r="K34" s="11"/>
      <c r="L34" s="11"/>
    </row>
    <row r="35" spans="2:15" x14ac:dyDescent="0.25">
      <c r="B35" s="16" t="s">
        <v>125</v>
      </c>
      <c r="C35" s="232" t="s">
        <v>494</v>
      </c>
      <c r="D35" s="233"/>
      <c r="E35" s="233"/>
      <c r="F35" s="233"/>
      <c r="G35" s="233"/>
      <c r="H35" s="233"/>
      <c r="I35" s="233"/>
      <c r="J35" s="233"/>
      <c r="K35" s="233"/>
      <c r="L35" s="234"/>
      <c r="M35" s="23"/>
    </row>
    <row r="36" spans="2:15" ht="25.5" x14ac:dyDescent="0.25">
      <c r="B36" s="236" t="s">
        <v>10</v>
      </c>
      <c r="C36" s="10" t="s">
        <v>114</v>
      </c>
      <c r="D36" s="11"/>
      <c r="E36" s="11"/>
      <c r="F36" s="17"/>
      <c r="G36" s="17"/>
      <c r="H36" s="17"/>
      <c r="I36" s="17" t="s">
        <v>129</v>
      </c>
      <c r="J36" s="17" t="s">
        <v>129</v>
      </c>
      <c r="K36" s="17" t="s">
        <v>137</v>
      </c>
      <c r="L36" s="17" t="s">
        <v>495</v>
      </c>
    </row>
    <row r="37" spans="2:15" x14ac:dyDescent="0.25">
      <c r="B37" s="236"/>
      <c r="C37" s="10" t="s">
        <v>115</v>
      </c>
      <c r="D37" s="11"/>
      <c r="E37" s="11"/>
      <c r="F37" s="15"/>
      <c r="G37" s="15"/>
      <c r="H37" s="15"/>
      <c r="I37" s="15" t="s">
        <v>143</v>
      </c>
      <c r="J37" s="15" t="s">
        <v>143</v>
      </c>
      <c r="K37" s="15" t="s">
        <v>138</v>
      </c>
      <c r="L37" s="15" t="s">
        <v>140</v>
      </c>
    </row>
    <row r="38" spans="2:15" ht="38.25" x14ac:dyDescent="0.25">
      <c r="B38" s="236"/>
      <c r="C38" s="10" t="s">
        <v>116</v>
      </c>
      <c r="D38" s="11"/>
      <c r="E38" s="11"/>
      <c r="F38" s="15"/>
      <c r="G38" s="15"/>
      <c r="H38" s="15"/>
      <c r="I38" s="15" t="s">
        <v>139</v>
      </c>
      <c r="J38" s="15" t="s">
        <v>139</v>
      </c>
      <c r="K38" s="15" t="s">
        <v>139</v>
      </c>
      <c r="L38" s="15" t="s">
        <v>139</v>
      </c>
    </row>
    <row r="39" spans="2:15" x14ac:dyDescent="0.25">
      <c r="B39" s="230" t="s">
        <v>11</v>
      </c>
      <c r="C39" s="231"/>
      <c r="D39" s="11" t="s">
        <v>32</v>
      </c>
      <c r="E39" s="11" t="s">
        <v>32</v>
      </c>
      <c r="F39" s="15" t="s">
        <v>32</v>
      </c>
      <c r="G39" s="11" t="s">
        <v>32</v>
      </c>
      <c r="H39" s="11" t="s">
        <v>32</v>
      </c>
      <c r="I39" s="11"/>
      <c r="J39" s="11"/>
      <c r="K39" s="11"/>
      <c r="L39" s="11"/>
      <c r="N39" s="67"/>
      <c r="O39" s="67"/>
    </row>
    <row r="40" spans="2:15" x14ac:dyDescent="0.25">
      <c r="B40" s="27" t="s">
        <v>126</v>
      </c>
      <c r="C40" s="248" t="s">
        <v>496</v>
      </c>
      <c r="D40" s="249"/>
      <c r="E40" s="249"/>
      <c r="F40" s="249"/>
      <c r="G40" s="249"/>
      <c r="H40" s="249"/>
      <c r="I40" s="249"/>
      <c r="J40" s="249"/>
      <c r="K40" s="249"/>
      <c r="L40" s="250"/>
    </row>
    <row r="41" spans="2:15" ht="25.5" x14ac:dyDescent="0.25">
      <c r="B41" s="236" t="s">
        <v>10</v>
      </c>
      <c r="C41" s="10" t="s">
        <v>114</v>
      </c>
      <c r="D41" s="11"/>
      <c r="E41" s="11"/>
      <c r="F41" s="11"/>
      <c r="G41" s="11"/>
      <c r="H41" s="11"/>
      <c r="I41" s="17" t="s">
        <v>129</v>
      </c>
      <c r="J41" s="17" t="s">
        <v>129</v>
      </c>
      <c r="K41" s="17" t="s">
        <v>137</v>
      </c>
      <c r="L41" s="17" t="s">
        <v>495</v>
      </c>
    </row>
    <row r="42" spans="2:15" x14ac:dyDescent="0.25">
      <c r="B42" s="236"/>
      <c r="C42" s="10" t="s">
        <v>115</v>
      </c>
      <c r="D42" s="11"/>
      <c r="E42" s="11"/>
      <c r="F42" s="11"/>
      <c r="G42" s="11"/>
      <c r="H42" s="11"/>
      <c r="I42" s="15" t="s">
        <v>143</v>
      </c>
      <c r="J42" s="15" t="s">
        <v>143</v>
      </c>
      <c r="K42" s="15" t="s">
        <v>138</v>
      </c>
      <c r="L42" s="15" t="s">
        <v>140</v>
      </c>
    </row>
    <row r="43" spans="2:15" ht="38.25" x14ac:dyDescent="0.25">
      <c r="B43" s="236"/>
      <c r="C43" s="10" t="s">
        <v>116</v>
      </c>
      <c r="D43" s="11"/>
      <c r="E43" s="11"/>
      <c r="F43" s="11"/>
      <c r="G43" s="11"/>
      <c r="H43" s="11"/>
      <c r="I43" s="15" t="s">
        <v>139</v>
      </c>
      <c r="J43" s="15" t="s">
        <v>139</v>
      </c>
      <c r="K43" s="15" t="s">
        <v>139</v>
      </c>
      <c r="L43" s="15" t="s">
        <v>139</v>
      </c>
    </row>
    <row r="44" spans="2:15" x14ac:dyDescent="0.25">
      <c r="B44" s="230" t="s">
        <v>11</v>
      </c>
      <c r="C44" s="231"/>
      <c r="D44" s="11" t="s">
        <v>32</v>
      </c>
      <c r="E44" s="11" t="s">
        <v>32</v>
      </c>
      <c r="F44" s="11" t="s">
        <v>32</v>
      </c>
      <c r="G44" s="11" t="s">
        <v>32</v>
      </c>
      <c r="H44" s="11" t="s">
        <v>32</v>
      </c>
      <c r="I44" s="11"/>
      <c r="J44" s="11"/>
      <c r="K44" s="11"/>
      <c r="L44" s="11"/>
    </row>
    <row r="45" spans="2:15" ht="27" customHeight="1" x14ac:dyDescent="0.25">
      <c r="B45" s="28" t="s">
        <v>497</v>
      </c>
      <c r="C45" s="251" t="s">
        <v>498</v>
      </c>
      <c r="D45" s="252"/>
      <c r="E45" s="252"/>
      <c r="F45" s="252"/>
      <c r="G45" s="252"/>
      <c r="H45" s="252"/>
      <c r="I45" s="252"/>
      <c r="J45" s="252"/>
      <c r="K45" s="252"/>
      <c r="L45" s="253"/>
    </row>
    <row r="46" spans="2:15" ht="25.5" x14ac:dyDescent="0.25">
      <c r="B46" s="236" t="s">
        <v>10</v>
      </c>
      <c r="C46" s="10" t="s">
        <v>114</v>
      </c>
      <c r="D46" s="11"/>
      <c r="E46" s="11"/>
      <c r="F46" s="17" t="s">
        <v>499</v>
      </c>
      <c r="G46" s="17" t="s">
        <v>501</v>
      </c>
      <c r="H46" s="17" t="s">
        <v>485</v>
      </c>
      <c r="I46" s="17" t="s">
        <v>503</v>
      </c>
      <c r="J46" s="17" t="s">
        <v>505</v>
      </c>
      <c r="K46" s="17" t="s">
        <v>507</v>
      </c>
      <c r="L46" s="17" t="s">
        <v>509</v>
      </c>
    </row>
    <row r="47" spans="2:15" x14ac:dyDescent="0.25">
      <c r="B47" s="236"/>
      <c r="C47" s="10" t="s">
        <v>115</v>
      </c>
      <c r="D47" s="11"/>
      <c r="E47" s="11"/>
      <c r="F47" s="15" t="s">
        <v>500</v>
      </c>
      <c r="G47" s="15" t="s">
        <v>502</v>
      </c>
      <c r="H47" s="15" t="s">
        <v>486</v>
      </c>
      <c r="I47" s="15" t="s">
        <v>504</v>
      </c>
      <c r="J47" s="15" t="s">
        <v>506</v>
      </c>
      <c r="K47" s="15" t="s">
        <v>508</v>
      </c>
      <c r="L47" s="15" t="s">
        <v>510</v>
      </c>
    </row>
    <row r="48" spans="2:15" ht="38.25" x14ac:dyDescent="0.25">
      <c r="B48" s="236"/>
      <c r="C48" s="10" t="s">
        <v>116</v>
      </c>
      <c r="D48" s="11"/>
      <c r="E48" s="11"/>
      <c r="F48" s="15" t="s">
        <v>139</v>
      </c>
      <c r="G48" s="15" t="s">
        <v>139</v>
      </c>
      <c r="H48" s="15" t="s">
        <v>139</v>
      </c>
      <c r="I48" s="15" t="s">
        <v>139</v>
      </c>
      <c r="J48" s="15" t="s">
        <v>139</v>
      </c>
      <c r="K48" s="15" t="s">
        <v>139</v>
      </c>
      <c r="L48" s="15" t="s">
        <v>139</v>
      </c>
    </row>
    <row r="49" spans="2:12" x14ac:dyDescent="0.25">
      <c r="B49" s="230" t="s">
        <v>11</v>
      </c>
      <c r="C49" s="231"/>
      <c r="D49" s="11" t="s">
        <v>32</v>
      </c>
      <c r="E49" s="11" t="s">
        <v>32</v>
      </c>
      <c r="F49" s="11">
        <v>40</v>
      </c>
      <c r="G49" s="11">
        <v>40</v>
      </c>
      <c r="H49" s="11">
        <v>40</v>
      </c>
      <c r="I49" s="11"/>
      <c r="J49" s="11"/>
      <c r="K49" s="11"/>
      <c r="L49" s="11"/>
    </row>
    <row r="50" spans="2:12" x14ac:dyDescent="0.25">
      <c r="B50" s="16" t="s">
        <v>511</v>
      </c>
      <c r="C50" s="248" t="s">
        <v>512</v>
      </c>
      <c r="D50" s="249"/>
      <c r="E50" s="249"/>
      <c r="F50" s="249"/>
      <c r="G50" s="249"/>
      <c r="H50" s="249"/>
      <c r="I50" s="249"/>
      <c r="J50" s="249"/>
      <c r="K50" s="249"/>
      <c r="L50" s="250"/>
    </row>
    <row r="51" spans="2:12" ht="25.5" x14ac:dyDescent="0.25">
      <c r="B51" s="236" t="s">
        <v>10</v>
      </c>
      <c r="C51" s="10" t="s">
        <v>114</v>
      </c>
      <c r="D51" s="11"/>
      <c r="E51" s="11"/>
      <c r="F51" s="11"/>
      <c r="G51" s="29"/>
      <c r="H51" s="17" t="s">
        <v>142</v>
      </c>
      <c r="I51" s="17" t="s">
        <v>142</v>
      </c>
      <c r="J51" s="17" t="s">
        <v>142</v>
      </c>
      <c r="K51" s="17" t="s">
        <v>144</v>
      </c>
      <c r="L51" s="17" t="s">
        <v>477</v>
      </c>
    </row>
    <row r="52" spans="2:12" x14ac:dyDescent="0.25">
      <c r="B52" s="236"/>
      <c r="C52" s="10" t="s">
        <v>115</v>
      </c>
      <c r="D52" s="11"/>
      <c r="E52" s="11"/>
      <c r="F52" s="11"/>
      <c r="G52" s="29"/>
      <c r="H52" s="15" t="s">
        <v>127</v>
      </c>
      <c r="I52" s="15" t="s">
        <v>127</v>
      </c>
      <c r="J52" s="15" t="s">
        <v>127</v>
      </c>
      <c r="K52" s="15" t="s">
        <v>145</v>
      </c>
      <c r="L52" s="15" t="s">
        <v>140</v>
      </c>
    </row>
    <row r="53" spans="2:12" ht="38.25" x14ac:dyDescent="0.25">
      <c r="B53" s="236"/>
      <c r="C53" s="10" t="s">
        <v>116</v>
      </c>
      <c r="D53" s="11"/>
      <c r="E53" s="11"/>
      <c r="F53" s="11"/>
      <c r="G53" s="29"/>
      <c r="H53" s="15" t="s">
        <v>139</v>
      </c>
      <c r="I53" s="15" t="s">
        <v>139</v>
      </c>
      <c r="J53" s="15" t="s">
        <v>139</v>
      </c>
      <c r="K53" s="15" t="s">
        <v>128</v>
      </c>
      <c r="L53" s="15" t="s">
        <v>128</v>
      </c>
    </row>
    <row r="54" spans="2:12" x14ac:dyDescent="0.25">
      <c r="B54" s="230" t="s">
        <v>11</v>
      </c>
      <c r="C54" s="231"/>
      <c r="D54" s="11" t="s">
        <v>32</v>
      </c>
      <c r="E54" s="11" t="s">
        <v>32</v>
      </c>
      <c r="F54" s="11" t="s">
        <v>32</v>
      </c>
      <c r="G54" s="11" t="s">
        <v>32</v>
      </c>
      <c r="H54" s="11" t="s">
        <v>32</v>
      </c>
      <c r="I54" s="11"/>
      <c r="J54" s="11"/>
      <c r="K54" s="11"/>
      <c r="L54" s="11"/>
    </row>
    <row r="55" spans="2:12" x14ac:dyDescent="0.25">
      <c r="B55" s="16" t="s">
        <v>513</v>
      </c>
      <c r="C55" s="245" t="s">
        <v>514</v>
      </c>
      <c r="D55" s="246"/>
      <c r="E55" s="246"/>
      <c r="F55" s="246"/>
      <c r="G55" s="246"/>
      <c r="H55" s="246"/>
      <c r="I55" s="246"/>
      <c r="J55" s="246"/>
      <c r="K55" s="246"/>
      <c r="L55" s="247"/>
    </row>
    <row r="56" spans="2:12" ht="25.5" x14ac:dyDescent="0.25">
      <c r="B56" s="236" t="s">
        <v>10</v>
      </c>
      <c r="C56" s="10" t="s">
        <v>114</v>
      </c>
      <c r="D56" s="11"/>
      <c r="E56" s="11"/>
      <c r="F56" s="11"/>
      <c r="G56" s="11"/>
      <c r="H56" s="17" t="s">
        <v>129</v>
      </c>
      <c r="I56" s="17" t="s">
        <v>129</v>
      </c>
      <c r="J56" s="17" t="s">
        <v>129</v>
      </c>
      <c r="K56" s="17" t="s">
        <v>137</v>
      </c>
      <c r="L56" s="17" t="s">
        <v>477</v>
      </c>
    </row>
    <row r="57" spans="2:12" x14ac:dyDescent="0.25">
      <c r="B57" s="236"/>
      <c r="C57" s="10" t="s">
        <v>115</v>
      </c>
      <c r="D57" s="11"/>
      <c r="E57" s="11"/>
      <c r="F57" s="11"/>
      <c r="G57" s="11"/>
      <c r="H57" s="15" t="s">
        <v>127</v>
      </c>
      <c r="I57" s="15" t="s">
        <v>127</v>
      </c>
      <c r="J57" s="15" t="s">
        <v>127</v>
      </c>
      <c r="K57" s="15" t="s">
        <v>515</v>
      </c>
      <c r="L57" s="15" t="s">
        <v>140</v>
      </c>
    </row>
    <row r="58" spans="2:12" ht="38.25" x14ac:dyDescent="0.25">
      <c r="B58" s="236"/>
      <c r="C58" s="10" t="s">
        <v>116</v>
      </c>
      <c r="D58" s="11"/>
      <c r="E58" s="11"/>
      <c r="F58" s="11"/>
      <c r="G58" s="11"/>
      <c r="H58" s="15" t="s">
        <v>128</v>
      </c>
      <c r="I58" s="15" t="s">
        <v>128</v>
      </c>
      <c r="J58" s="15" t="s">
        <v>128</v>
      </c>
      <c r="K58" s="15" t="s">
        <v>128</v>
      </c>
      <c r="L58" s="15" t="s">
        <v>128</v>
      </c>
    </row>
    <row r="59" spans="2:12" x14ac:dyDescent="0.25">
      <c r="B59" s="230" t="s">
        <v>11</v>
      </c>
      <c r="C59" s="231"/>
      <c r="D59" s="11" t="s">
        <v>32</v>
      </c>
      <c r="E59" s="11" t="s">
        <v>32</v>
      </c>
      <c r="F59" s="11">
        <v>1</v>
      </c>
      <c r="G59" s="11">
        <v>1</v>
      </c>
      <c r="H59" s="11">
        <v>1</v>
      </c>
      <c r="I59" s="11"/>
      <c r="J59" s="11"/>
      <c r="K59" s="11"/>
      <c r="L59" s="11"/>
    </row>
    <row r="60" spans="2:12" x14ac:dyDescent="0.25">
      <c r="B60" s="18" t="s">
        <v>516</v>
      </c>
      <c r="C60" s="242" t="s">
        <v>517</v>
      </c>
      <c r="D60" s="243"/>
      <c r="E60" s="243"/>
      <c r="F60" s="243"/>
      <c r="G60" s="243"/>
      <c r="H60" s="243"/>
      <c r="I60" s="243"/>
      <c r="J60" s="243"/>
      <c r="K60" s="243"/>
      <c r="L60" s="244"/>
    </row>
    <row r="61" spans="2:12" ht="25.5" x14ac:dyDescent="0.25">
      <c r="B61" s="236" t="s">
        <v>10</v>
      </c>
      <c r="C61" s="10" t="s">
        <v>114</v>
      </c>
      <c r="D61" s="11"/>
      <c r="E61" s="11"/>
      <c r="F61" s="17" t="s">
        <v>518</v>
      </c>
      <c r="G61" s="17" t="s">
        <v>505</v>
      </c>
      <c r="H61" s="17" t="s">
        <v>489</v>
      </c>
      <c r="I61" s="17" t="s">
        <v>507</v>
      </c>
      <c r="J61" s="17" t="s">
        <v>520</v>
      </c>
      <c r="K61" s="17" t="s">
        <v>509</v>
      </c>
      <c r="L61" s="17" t="s">
        <v>522</v>
      </c>
    </row>
    <row r="62" spans="2:12" x14ac:dyDescent="0.25">
      <c r="B62" s="236"/>
      <c r="C62" s="10" t="s">
        <v>115</v>
      </c>
      <c r="D62" s="11"/>
      <c r="E62" s="11"/>
      <c r="F62" s="15" t="s">
        <v>519</v>
      </c>
      <c r="G62" s="15" t="s">
        <v>506</v>
      </c>
      <c r="H62" s="15" t="s">
        <v>490</v>
      </c>
      <c r="I62" s="15" t="s">
        <v>508</v>
      </c>
      <c r="J62" s="15" t="s">
        <v>521</v>
      </c>
      <c r="K62" s="15" t="s">
        <v>510</v>
      </c>
      <c r="L62" s="15" t="s">
        <v>523</v>
      </c>
    </row>
    <row r="63" spans="2:12" ht="38.25" x14ac:dyDescent="0.25">
      <c r="B63" s="236"/>
      <c r="C63" s="10" t="s">
        <v>116</v>
      </c>
      <c r="D63" s="11"/>
      <c r="E63" s="11"/>
      <c r="F63" s="15" t="s">
        <v>128</v>
      </c>
      <c r="G63" s="15" t="s">
        <v>128</v>
      </c>
      <c r="H63" s="15" t="s">
        <v>128</v>
      </c>
      <c r="I63" s="15" t="s">
        <v>128</v>
      </c>
      <c r="J63" s="15" t="s">
        <v>128</v>
      </c>
      <c r="K63" s="15" t="s">
        <v>128</v>
      </c>
      <c r="L63" s="15" t="s">
        <v>128</v>
      </c>
    </row>
    <row r="64" spans="2:12" x14ac:dyDescent="0.25">
      <c r="B64" s="230" t="s">
        <v>11</v>
      </c>
      <c r="C64" s="231"/>
      <c r="D64" s="11" t="s">
        <v>32</v>
      </c>
      <c r="E64" s="11" t="s">
        <v>32</v>
      </c>
      <c r="F64" s="11">
        <v>64</v>
      </c>
      <c r="G64" s="11">
        <v>1869</v>
      </c>
      <c r="H64" s="11">
        <v>6179</v>
      </c>
      <c r="I64" s="11"/>
      <c r="J64" s="11"/>
      <c r="K64" s="11"/>
      <c r="L64" s="11"/>
    </row>
    <row r="65" spans="2:12" ht="15.75" customHeight="1" x14ac:dyDescent="0.25">
      <c r="B65" s="16" t="s">
        <v>524</v>
      </c>
      <c r="C65" s="245" t="s">
        <v>525</v>
      </c>
      <c r="D65" s="246"/>
      <c r="E65" s="246"/>
      <c r="F65" s="246"/>
      <c r="G65" s="246"/>
      <c r="H65" s="246"/>
      <c r="I65" s="246"/>
      <c r="J65" s="246"/>
      <c r="K65" s="246"/>
      <c r="L65" s="247"/>
    </row>
    <row r="66" spans="2:12" ht="25.5" x14ac:dyDescent="0.25">
      <c r="B66" s="236" t="s">
        <v>10</v>
      </c>
      <c r="C66" s="10" t="s">
        <v>114</v>
      </c>
      <c r="D66" s="11"/>
      <c r="E66" s="11"/>
      <c r="F66" s="11"/>
      <c r="G66" s="17"/>
      <c r="H66" s="17" t="s">
        <v>129</v>
      </c>
      <c r="I66" s="17" t="s">
        <v>129</v>
      </c>
      <c r="J66" s="17" t="s">
        <v>129</v>
      </c>
      <c r="K66" s="17" t="s">
        <v>137</v>
      </c>
      <c r="L66" s="17" t="s">
        <v>477</v>
      </c>
    </row>
    <row r="67" spans="2:12" x14ac:dyDescent="0.25">
      <c r="B67" s="236"/>
      <c r="C67" s="10" t="s">
        <v>115</v>
      </c>
      <c r="D67" s="11"/>
      <c r="E67" s="11"/>
      <c r="F67" s="11"/>
      <c r="G67" s="15"/>
      <c r="H67" s="15" t="s">
        <v>127</v>
      </c>
      <c r="I67" s="15" t="s">
        <v>127</v>
      </c>
      <c r="J67" s="15" t="s">
        <v>127</v>
      </c>
      <c r="K67" s="15" t="s">
        <v>515</v>
      </c>
      <c r="L67" s="15" t="s">
        <v>140</v>
      </c>
    </row>
    <row r="68" spans="2:12" ht="38.25" x14ac:dyDescent="0.25">
      <c r="B68" s="236"/>
      <c r="C68" s="10" t="s">
        <v>116</v>
      </c>
      <c r="D68" s="11"/>
      <c r="E68" s="11"/>
      <c r="F68" s="11"/>
      <c r="G68" s="15"/>
      <c r="H68" s="15" t="s">
        <v>128</v>
      </c>
      <c r="I68" s="15" t="s">
        <v>128</v>
      </c>
      <c r="J68" s="15" t="s">
        <v>128</v>
      </c>
      <c r="K68" s="15" t="s">
        <v>128</v>
      </c>
      <c r="L68" s="15" t="s">
        <v>128</v>
      </c>
    </row>
    <row r="69" spans="2:12" x14ac:dyDescent="0.25">
      <c r="B69" s="230" t="s">
        <v>11</v>
      </c>
      <c r="C69" s="231"/>
      <c r="D69" s="11" t="s">
        <v>32</v>
      </c>
      <c r="E69" s="11" t="s">
        <v>32</v>
      </c>
      <c r="F69" s="11" t="s">
        <v>32</v>
      </c>
      <c r="G69" s="11" t="s">
        <v>32</v>
      </c>
      <c r="H69" s="11" t="s">
        <v>32</v>
      </c>
      <c r="I69" s="11"/>
      <c r="J69" s="11"/>
      <c r="K69" s="11"/>
      <c r="L69" s="11"/>
    </row>
    <row r="70" spans="2:12" ht="12" customHeight="1" x14ac:dyDescent="0.25">
      <c r="B70" s="16" t="s">
        <v>526</v>
      </c>
      <c r="C70" s="254" t="s">
        <v>527</v>
      </c>
      <c r="D70" s="255"/>
      <c r="E70" s="255"/>
      <c r="F70" s="255"/>
      <c r="G70" s="255"/>
      <c r="H70" s="255"/>
      <c r="I70" s="255"/>
      <c r="J70" s="255"/>
      <c r="K70" s="255"/>
      <c r="L70" s="256"/>
    </row>
    <row r="71" spans="2:12" ht="25.5" x14ac:dyDescent="0.25">
      <c r="B71" s="236" t="s">
        <v>10</v>
      </c>
      <c r="C71" s="10" t="s">
        <v>114</v>
      </c>
      <c r="D71" s="11"/>
      <c r="E71" s="11"/>
      <c r="F71" s="11"/>
      <c r="G71" s="11"/>
      <c r="H71" s="17" t="s">
        <v>129</v>
      </c>
      <c r="I71" s="17" t="s">
        <v>129</v>
      </c>
      <c r="J71" s="17" t="s">
        <v>129</v>
      </c>
      <c r="K71" s="17" t="s">
        <v>137</v>
      </c>
      <c r="L71" s="17" t="s">
        <v>477</v>
      </c>
    </row>
    <row r="72" spans="2:12" x14ac:dyDescent="0.25">
      <c r="B72" s="236"/>
      <c r="C72" s="10" t="s">
        <v>115</v>
      </c>
      <c r="D72" s="11"/>
      <c r="E72" s="11"/>
      <c r="F72" s="11"/>
      <c r="G72" s="11"/>
      <c r="H72" s="15" t="s">
        <v>127</v>
      </c>
      <c r="I72" s="15" t="s">
        <v>127</v>
      </c>
      <c r="J72" s="15" t="s">
        <v>127</v>
      </c>
      <c r="K72" s="15" t="s">
        <v>515</v>
      </c>
      <c r="L72" s="15" t="s">
        <v>140</v>
      </c>
    </row>
    <row r="73" spans="2:12" ht="38.25" x14ac:dyDescent="0.25">
      <c r="B73" s="236"/>
      <c r="C73" s="10" t="s">
        <v>116</v>
      </c>
      <c r="D73" s="11"/>
      <c r="E73" s="11"/>
      <c r="F73" s="11"/>
      <c r="G73" s="11"/>
      <c r="H73" s="15" t="s">
        <v>128</v>
      </c>
      <c r="I73" s="15" t="s">
        <v>128</v>
      </c>
      <c r="J73" s="15" t="s">
        <v>128</v>
      </c>
      <c r="K73" s="15" t="s">
        <v>128</v>
      </c>
      <c r="L73" s="15" t="s">
        <v>128</v>
      </c>
    </row>
    <row r="74" spans="2:12" x14ac:dyDescent="0.25">
      <c r="B74" s="230" t="s">
        <v>11</v>
      </c>
      <c r="C74" s="231"/>
      <c r="D74" s="11" t="s">
        <v>32</v>
      </c>
      <c r="E74" s="11" t="s">
        <v>32</v>
      </c>
      <c r="F74" s="11" t="s">
        <v>32</v>
      </c>
      <c r="G74" s="11" t="s">
        <v>32</v>
      </c>
      <c r="H74" s="11" t="s">
        <v>32</v>
      </c>
      <c r="I74" s="11"/>
      <c r="J74" s="11"/>
      <c r="K74" s="11"/>
      <c r="L74" s="11"/>
    </row>
    <row r="75" spans="2:12" x14ac:dyDescent="0.25">
      <c r="B75" s="16" t="s">
        <v>528</v>
      </c>
      <c r="C75" s="245" t="s">
        <v>529</v>
      </c>
      <c r="D75" s="246"/>
      <c r="E75" s="246"/>
      <c r="F75" s="246"/>
      <c r="G75" s="246"/>
      <c r="H75" s="246"/>
      <c r="I75" s="246"/>
      <c r="J75" s="246"/>
      <c r="K75" s="246"/>
      <c r="L75" s="247"/>
    </row>
    <row r="76" spans="2:12" ht="25.5" x14ac:dyDescent="0.25">
      <c r="B76" s="236" t="s">
        <v>10</v>
      </c>
      <c r="C76" s="10" t="s">
        <v>114</v>
      </c>
      <c r="D76" s="11"/>
      <c r="E76" s="11"/>
      <c r="F76" s="11"/>
      <c r="G76" s="17"/>
      <c r="H76" s="17" t="s">
        <v>129</v>
      </c>
      <c r="I76" s="17" t="s">
        <v>129</v>
      </c>
      <c r="J76" s="17" t="s">
        <v>129</v>
      </c>
      <c r="K76" s="17" t="s">
        <v>137</v>
      </c>
      <c r="L76" s="17" t="s">
        <v>477</v>
      </c>
    </row>
    <row r="77" spans="2:12" x14ac:dyDescent="0.25">
      <c r="B77" s="236"/>
      <c r="C77" s="10" t="s">
        <v>115</v>
      </c>
      <c r="D77" s="11"/>
      <c r="E77" s="11"/>
      <c r="F77" s="11"/>
      <c r="G77" s="15"/>
      <c r="H77" s="15" t="s">
        <v>127</v>
      </c>
      <c r="I77" s="15" t="s">
        <v>127</v>
      </c>
      <c r="J77" s="15" t="s">
        <v>127</v>
      </c>
      <c r="K77" s="15" t="s">
        <v>515</v>
      </c>
      <c r="L77" s="15" t="s">
        <v>140</v>
      </c>
    </row>
    <row r="78" spans="2:12" ht="38.25" x14ac:dyDescent="0.25">
      <c r="B78" s="236"/>
      <c r="C78" s="10" t="s">
        <v>116</v>
      </c>
      <c r="D78" s="11"/>
      <c r="E78" s="11"/>
      <c r="F78" s="11"/>
      <c r="G78" s="15"/>
      <c r="H78" s="15" t="s">
        <v>128</v>
      </c>
      <c r="I78" s="15" t="s">
        <v>128</v>
      </c>
      <c r="J78" s="15" t="s">
        <v>128</v>
      </c>
      <c r="K78" s="15" t="s">
        <v>128</v>
      </c>
      <c r="L78" s="15" t="s">
        <v>128</v>
      </c>
    </row>
    <row r="79" spans="2:12" x14ac:dyDescent="0.25">
      <c r="B79" s="230" t="s">
        <v>11</v>
      </c>
      <c r="C79" s="231"/>
      <c r="D79" s="11" t="s">
        <v>32</v>
      </c>
      <c r="E79" s="11" t="s">
        <v>32</v>
      </c>
      <c r="F79" s="11" t="s">
        <v>32</v>
      </c>
      <c r="G79" s="11" t="s">
        <v>32</v>
      </c>
      <c r="H79" s="11">
        <v>2</v>
      </c>
      <c r="I79" s="11"/>
      <c r="J79" s="11"/>
      <c r="K79" s="11"/>
      <c r="L79" s="11"/>
    </row>
    <row r="80" spans="2:12" x14ac:dyDescent="0.25">
      <c r="B80" s="27" t="s">
        <v>530</v>
      </c>
      <c r="C80" s="232" t="s">
        <v>531</v>
      </c>
      <c r="D80" s="233"/>
      <c r="E80" s="233"/>
      <c r="F80" s="233"/>
      <c r="G80" s="233"/>
      <c r="H80" s="233"/>
      <c r="I80" s="233"/>
      <c r="J80" s="233"/>
      <c r="K80" s="233"/>
      <c r="L80" s="234"/>
    </row>
    <row r="81" spans="2:12" ht="25.5" x14ac:dyDescent="0.25">
      <c r="B81" s="236" t="s">
        <v>10</v>
      </c>
      <c r="C81" s="10" t="s">
        <v>114</v>
      </c>
      <c r="D81" s="11"/>
      <c r="E81" s="11"/>
      <c r="F81" s="11"/>
      <c r="G81" s="11"/>
      <c r="H81" s="17" t="s">
        <v>129</v>
      </c>
      <c r="I81" s="17" t="s">
        <v>129</v>
      </c>
      <c r="J81" s="17" t="s">
        <v>129</v>
      </c>
      <c r="K81" s="17" t="s">
        <v>137</v>
      </c>
      <c r="L81" s="17" t="s">
        <v>477</v>
      </c>
    </row>
    <row r="82" spans="2:12" x14ac:dyDescent="0.25">
      <c r="B82" s="236"/>
      <c r="C82" s="10" t="s">
        <v>115</v>
      </c>
      <c r="D82" s="11"/>
      <c r="E82" s="11"/>
      <c r="F82" s="11"/>
      <c r="G82" s="11"/>
      <c r="H82" s="15" t="s">
        <v>127</v>
      </c>
      <c r="I82" s="15" t="s">
        <v>127</v>
      </c>
      <c r="J82" s="15" t="s">
        <v>127</v>
      </c>
      <c r="K82" s="15" t="s">
        <v>515</v>
      </c>
      <c r="L82" s="15" t="s">
        <v>140</v>
      </c>
    </row>
    <row r="83" spans="2:12" ht="38.25" x14ac:dyDescent="0.25">
      <c r="B83" s="236"/>
      <c r="C83" s="10" t="s">
        <v>116</v>
      </c>
      <c r="D83" s="11"/>
      <c r="E83" s="11"/>
      <c r="F83" s="11"/>
      <c r="G83" s="11"/>
      <c r="H83" s="15" t="s">
        <v>128</v>
      </c>
      <c r="I83" s="15" t="s">
        <v>128</v>
      </c>
      <c r="J83" s="15" t="s">
        <v>128</v>
      </c>
      <c r="K83" s="15" t="s">
        <v>128</v>
      </c>
      <c r="L83" s="15" t="s">
        <v>128</v>
      </c>
    </row>
    <row r="84" spans="2:12" x14ac:dyDescent="0.25">
      <c r="B84" s="230" t="s">
        <v>11</v>
      </c>
      <c r="C84" s="231"/>
      <c r="D84" s="11" t="s">
        <v>32</v>
      </c>
      <c r="E84" s="11" t="s">
        <v>32</v>
      </c>
      <c r="F84" s="11" t="s">
        <v>32</v>
      </c>
      <c r="G84" s="11" t="s">
        <v>32</v>
      </c>
      <c r="H84" s="11" t="s">
        <v>32</v>
      </c>
      <c r="I84" s="11"/>
      <c r="J84" s="11"/>
      <c r="K84" s="11"/>
      <c r="L84" s="11"/>
    </row>
    <row r="85" spans="2:12" ht="15.75" customHeight="1" x14ac:dyDescent="0.25">
      <c r="B85" s="27" t="s">
        <v>532</v>
      </c>
      <c r="C85" s="232" t="s">
        <v>533</v>
      </c>
      <c r="D85" s="233"/>
      <c r="E85" s="233"/>
      <c r="F85" s="233"/>
      <c r="G85" s="233"/>
      <c r="H85" s="233"/>
      <c r="I85" s="233"/>
      <c r="J85" s="233"/>
      <c r="K85" s="233"/>
      <c r="L85" s="234"/>
    </row>
    <row r="86" spans="2:12" ht="25.5" x14ac:dyDescent="0.25">
      <c r="B86" s="236" t="s">
        <v>10</v>
      </c>
      <c r="C86" s="10" t="s">
        <v>114</v>
      </c>
      <c r="D86" s="11"/>
      <c r="E86" s="11"/>
      <c r="F86" s="11"/>
      <c r="G86" s="11"/>
      <c r="H86" s="17" t="s">
        <v>129</v>
      </c>
      <c r="I86" s="17" t="s">
        <v>129</v>
      </c>
      <c r="J86" s="17" t="s">
        <v>129</v>
      </c>
      <c r="K86" s="17" t="s">
        <v>137</v>
      </c>
      <c r="L86" s="17" t="s">
        <v>477</v>
      </c>
    </row>
    <row r="87" spans="2:12" x14ac:dyDescent="0.25">
      <c r="B87" s="236"/>
      <c r="C87" s="10" t="s">
        <v>115</v>
      </c>
      <c r="D87" s="11"/>
      <c r="E87" s="11"/>
      <c r="F87" s="11"/>
      <c r="G87" s="11"/>
      <c r="H87" s="15" t="s">
        <v>127</v>
      </c>
      <c r="I87" s="15" t="s">
        <v>127</v>
      </c>
      <c r="J87" s="15" t="s">
        <v>127</v>
      </c>
      <c r="K87" s="15" t="s">
        <v>515</v>
      </c>
      <c r="L87" s="15" t="s">
        <v>140</v>
      </c>
    </row>
    <row r="88" spans="2:12" ht="38.25" x14ac:dyDescent="0.25">
      <c r="B88" s="236"/>
      <c r="C88" s="10" t="s">
        <v>116</v>
      </c>
      <c r="D88" s="11"/>
      <c r="E88" s="11"/>
      <c r="F88" s="11"/>
      <c r="G88" s="11"/>
      <c r="H88" s="15" t="s">
        <v>128</v>
      </c>
      <c r="I88" s="15" t="s">
        <v>128</v>
      </c>
      <c r="J88" s="15" t="s">
        <v>128</v>
      </c>
      <c r="K88" s="15" t="s">
        <v>128</v>
      </c>
      <c r="L88" s="15" t="s">
        <v>128</v>
      </c>
    </row>
    <row r="89" spans="2:12" x14ac:dyDescent="0.25">
      <c r="B89" s="230" t="s">
        <v>11</v>
      </c>
      <c r="C89" s="231"/>
      <c r="D89" s="11" t="s">
        <v>32</v>
      </c>
      <c r="E89" s="11" t="s">
        <v>32</v>
      </c>
      <c r="F89" s="11" t="s">
        <v>32</v>
      </c>
      <c r="G89" s="11" t="s">
        <v>32</v>
      </c>
      <c r="H89" s="11" t="s">
        <v>32</v>
      </c>
      <c r="I89" s="11"/>
      <c r="J89" s="11"/>
      <c r="K89" s="11"/>
      <c r="L89" s="11"/>
    </row>
    <row r="90" spans="2:12" x14ac:dyDescent="0.25">
      <c r="B90" s="27" t="s">
        <v>534</v>
      </c>
      <c r="C90" s="232" t="s">
        <v>535</v>
      </c>
      <c r="D90" s="233"/>
      <c r="E90" s="233"/>
      <c r="F90" s="233"/>
      <c r="G90" s="233"/>
      <c r="H90" s="233"/>
      <c r="I90" s="233"/>
      <c r="J90" s="233"/>
      <c r="K90" s="233"/>
      <c r="L90" s="234"/>
    </row>
    <row r="91" spans="2:12" ht="25.5" x14ac:dyDescent="0.25">
      <c r="B91" s="236" t="s">
        <v>10</v>
      </c>
      <c r="C91" s="10" t="s">
        <v>114</v>
      </c>
      <c r="D91" s="11"/>
      <c r="E91" s="11"/>
      <c r="F91" s="11"/>
      <c r="G91" s="11"/>
      <c r="H91" s="17"/>
      <c r="I91" s="17"/>
      <c r="J91" s="17"/>
      <c r="K91" s="17" t="s">
        <v>129</v>
      </c>
      <c r="L91" s="17" t="s">
        <v>137</v>
      </c>
    </row>
    <row r="92" spans="2:12" x14ac:dyDescent="0.25">
      <c r="B92" s="236"/>
      <c r="C92" s="10" t="s">
        <v>115</v>
      </c>
      <c r="D92" s="11"/>
      <c r="E92" s="11"/>
      <c r="F92" s="11"/>
      <c r="G92" s="11"/>
      <c r="H92" s="15"/>
      <c r="I92" s="15"/>
      <c r="J92" s="15"/>
      <c r="K92" s="15" t="s">
        <v>127</v>
      </c>
      <c r="L92" s="15" t="s">
        <v>515</v>
      </c>
    </row>
    <row r="93" spans="2:12" ht="38.25" x14ac:dyDescent="0.25">
      <c r="B93" s="236"/>
      <c r="C93" s="10" t="s">
        <v>116</v>
      </c>
      <c r="D93" s="11"/>
      <c r="E93" s="11"/>
      <c r="F93" s="11"/>
      <c r="G93" s="11"/>
      <c r="H93" s="15"/>
      <c r="I93" s="15"/>
      <c r="J93" s="15"/>
      <c r="K93" s="15" t="s">
        <v>128</v>
      </c>
      <c r="L93" s="15" t="s">
        <v>128</v>
      </c>
    </row>
    <row r="94" spans="2:12" ht="15" customHeight="1" x14ac:dyDescent="0.25">
      <c r="B94" s="230" t="s">
        <v>11</v>
      </c>
      <c r="C94" s="231"/>
      <c r="D94" s="11" t="s">
        <v>32</v>
      </c>
      <c r="E94" s="11" t="s">
        <v>32</v>
      </c>
      <c r="F94" s="11" t="s">
        <v>32</v>
      </c>
      <c r="G94" s="11" t="s">
        <v>32</v>
      </c>
      <c r="H94" s="11" t="s">
        <v>32</v>
      </c>
      <c r="I94" s="11"/>
      <c r="J94" s="11"/>
      <c r="K94" s="11"/>
      <c r="L94" s="11"/>
    </row>
    <row r="95" spans="2:12" x14ac:dyDescent="0.25">
      <c r="B95" s="18" t="s">
        <v>536</v>
      </c>
      <c r="C95" s="242" t="s">
        <v>537</v>
      </c>
      <c r="D95" s="243"/>
      <c r="E95" s="243"/>
      <c r="F95" s="243"/>
      <c r="G95" s="243"/>
      <c r="H95" s="243"/>
      <c r="I95" s="243"/>
      <c r="J95" s="243"/>
      <c r="K95" s="243"/>
      <c r="L95" s="244"/>
    </row>
    <row r="96" spans="2:12" ht="25.5" x14ac:dyDescent="0.25">
      <c r="B96" s="236" t="s">
        <v>10</v>
      </c>
      <c r="C96" s="10" t="s">
        <v>114</v>
      </c>
      <c r="D96" s="11"/>
      <c r="E96" s="11"/>
      <c r="F96" s="17" t="s">
        <v>538</v>
      </c>
      <c r="G96" s="17" t="s">
        <v>538</v>
      </c>
      <c r="H96" s="17" t="s">
        <v>538</v>
      </c>
      <c r="I96" s="17" t="s">
        <v>538</v>
      </c>
      <c r="J96" s="17" t="s">
        <v>538</v>
      </c>
      <c r="K96" s="17" t="s">
        <v>538</v>
      </c>
      <c r="L96" s="17" t="s">
        <v>538</v>
      </c>
    </row>
    <row r="97" spans="2:12" ht="25.5" x14ac:dyDescent="0.25">
      <c r="B97" s="236"/>
      <c r="C97" s="10" t="s">
        <v>115</v>
      </c>
      <c r="D97" s="11"/>
      <c r="E97" s="11"/>
      <c r="F97" s="15" t="s">
        <v>539</v>
      </c>
      <c r="G97" s="15" t="s">
        <v>539</v>
      </c>
      <c r="H97" s="15" t="s">
        <v>539</v>
      </c>
      <c r="I97" s="15" t="s">
        <v>539</v>
      </c>
      <c r="J97" s="15" t="s">
        <v>539</v>
      </c>
      <c r="K97" s="15" t="s">
        <v>539</v>
      </c>
      <c r="L97" s="15" t="s">
        <v>539</v>
      </c>
    </row>
    <row r="98" spans="2:12" ht="38.25" x14ac:dyDescent="0.25">
      <c r="B98" s="236"/>
      <c r="C98" s="10" t="s">
        <v>116</v>
      </c>
      <c r="D98" s="11"/>
      <c r="E98" s="11"/>
      <c r="F98" s="15" t="s">
        <v>540</v>
      </c>
      <c r="G98" s="15" t="s">
        <v>540</v>
      </c>
      <c r="H98" s="15" t="s">
        <v>540</v>
      </c>
      <c r="I98" s="15" t="s">
        <v>540</v>
      </c>
      <c r="J98" s="15" t="s">
        <v>540</v>
      </c>
      <c r="K98" s="15" t="s">
        <v>540</v>
      </c>
      <c r="L98" s="15" t="s">
        <v>540</v>
      </c>
    </row>
    <row r="99" spans="2:12" x14ac:dyDescent="0.25">
      <c r="B99" s="230" t="s">
        <v>11</v>
      </c>
      <c r="C99" s="231"/>
      <c r="D99" s="11" t="s">
        <v>32</v>
      </c>
      <c r="E99" s="11" t="s">
        <v>32</v>
      </c>
      <c r="F99" s="11" t="s">
        <v>32</v>
      </c>
      <c r="G99" s="11" t="s">
        <v>32</v>
      </c>
      <c r="H99" s="11" t="s">
        <v>32</v>
      </c>
      <c r="I99" s="11"/>
      <c r="J99" s="11"/>
      <c r="K99" s="11"/>
      <c r="L99" s="11"/>
    </row>
    <row r="100" spans="2:12" x14ac:dyDescent="0.25">
      <c r="B100" s="16" t="s">
        <v>132</v>
      </c>
      <c r="C100" s="245" t="s">
        <v>541</v>
      </c>
      <c r="D100" s="246"/>
      <c r="E100" s="246"/>
      <c r="F100" s="246"/>
      <c r="G100" s="246"/>
      <c r="H100" s="246"/>
      <c r="I100" s="246"/>
      <c r="J100" s="246"/>
      <c r="K100" s="246"/>
      <c r="L100" s="247"/>
    </row>
    <row r="101" spans="2:12" ht="25.5" x14ac:dyDescent="0.25">
      <c r="B101" s="236" t="s">
        <v>10</v>
      </c>
      <c r="C101" s="10" t="s">
        <v>114</v>
      </c>
      <c r="D101" s="11"/>
      <c r="E101" s="17" t="s">
        <v>129</v>
      </c>
      <c r="F101" s="17" t="s">
        <v>137</v>
      </c>
      <c r="G101" s="17" t="s">
        <v>137</v>
      </c>
      <c r="H101" s="17" t="s">
        <v>542</v>
      </c>
      <c r="I101" s="17" t="s">
        <v>542</v>
      </c>
      <c r="J101" s="17" t="s">
        <v>477</v>
      </c>
      <c r="K101" s="17" t="s">
        <v>544</v>
      </c>
      <c r="L101" s="17" t="s">
        <v>545</v>
      </c>
    </row>
    <row r="102" spans="2:12" x14ac:dyDescent="0.25">
      <c r="B102" s="236"/>
      <c r="C102" s="10" t="s">
        <v>115</v>
      </c>
      <c r="D102" s="11"/>
      <c r="E102" s="15" t="s">
        <v>127</v>
      </c>
      <c r="F102" s="15" t="s">
        <v>515</v>
      </c>
      <c r="G102" s="15" t="s">
        <v>515</v>
      </c>
      <c r="H102" s="15" t="s">
        <v>515</v>
      </c>
      <c r="I102" s="15" t="s">
        <v>515</v>
      </c>
      <c r="J102" s="15" t="s">
        <v>543</v>
      </c>
      <c r="K102" s="15" t="s">
        <v>146</v>
      </c>
      <c r="L102" s="15" t="s">
        <v>546</v>
      </c>
    </row>
    <row r="103" spans="2:12" ht="38.25" x14ac:dyDescent="0.25">
      <c r="B103" s="236"/>
      <c r="C103" s="10" t="s">
        <v>116</v>
      </c>
      <c r="D103" s="11"/>
      <c r="E103" s="15" t="s">
        <v>139</v>
      </c>
      <c r="F103" s="15" t="s">
        <v>128</v>
      </c>
      <c r="G103" s="15" t="s">
        <v>128</v>
      </c>
      <c r="H103" s="15" t="s">
        <v>128</v>
      </c>
      <c r="I103" s="15" t="s">
        <v>128</v>
      </c>
      <c r="J103" s="15" t="s">
        <v>128</v>
      </c>
      <c r="K103" s="15" t="s">
        <v>128</v>
      </c>
      <c r="L103" s="15" t="s">
        <v>128</v>
      </c>
    </row>
    <row r="104" spans="2:12" x14ac:dyDescent="0.25">
      <c r="B104" s="230" t="s">
        <v>11</v>
      </c>
      <c r="C104" s="231"/>
      <c r="D104" s="11" t="s">
        <v>32</v>
      </c>
      <c r="E104" s="11">
        <v>0</v>
      </c>
      <c r="F104" s="11">
        <v>0</v>
      </c>
      <c r="G104" s="11">
        <v>0.59</v>
      </c>
      <c r="H104" s="11">
        <v>0.59</v>
      </c>
      <c r="I104" s="11"/>
      <c r="J104" s="11"/>
      <c r="K104" s="11"/>
      <c r="L104" s="11"/>
    </row>
    <row r="105" spans="2:12" x14ac:dyDescent="0.25">
      <c r="B105" s="16" t="s">
        <v>547</v>
      </c>
      <c r="C105" s="245" t="s">
        <v>548</v>
      </c>
      <c r="D105" s="246"/>
      <c r="E105" s="246"/>
      <c r="F105" s="246"/>
      <c r="G105" s="246"/>
      <c r="H105" s="246"/>
      <c r="I105" s="246"/>
      <c r="J105" s="246"/>
      <c r="K105" s="246"/>
      <c r="L105" s="247"/>
    </row>
    <row r="106" spans="2:12" ht="25.5" x14ac:dyDescent="0.25">
      <c r="B106" s="236" t="s">
        <v>10</v>
      </c>
      <c r="C106" s="10" t="s">
        <v>114</v>
      </c>
      <c r="D106" s="11"/>
      <c r="E106" s="17" t="s">
        <v>129</v>
      </c>
      <c r="F106" s="17" t="s">
        <v>129</v>
      </c>
      <c r="G106" s="17" t="s">
        <v>129</v>
      </c>
      <c r="H106" s="17" t="s">
        <v>137</v>
      </c>
      <c r="I106" s="17" t="s">
        <v>137</v>
      </c>
      <c r="J106" s="17" t="s">
        <v>542</v>
      </c>
      <c r="K106" s="17" t="s">
        <v>477</v>
      </c>
      <c r="L106" s="17" t="s">
        <v>147</v>
      </c>
    </row>
    <row r="107" spans="2:12" x14ac:dyDescent="0.25">
      <c r="B107" s="236"/>
      <c r="C107" s="10" t="s">
        <v>115</v>
      </c>
      <c r="D107" s="11"/>
      <c r="E107" s="15" t="s">
        <v>127</v>
      </c>
      <c r="F107" s="15" t="s">
        <v>127</v>
      </c>
      <c r="G107" s="15" t="s">
        <v>127</v>
      </c>
      <c r="H107" s="15" t="s">
        <v>515</v>
      </c>
      <c r="I107" s="15" t="s">
        <v>515</v>
      </c>
      <c r="J107" s="15" t="s">
        <v>515</v>
      </c>
      <c r="K107" s="15" t="s">
        <v>543</v>
      </c>
      <c r="L107" s="15" t="s">
        <v>130</v>
      </c>
    </row>
    <row r="108" spans="2:12" ht="38.25" x14ac:dyDescent="0.25">
      <c r="B108" s="236"/>
      <c r="C108" s="10" t="s">
        <v>116</v>
      </c>
      <c r="D108" s="11"/>
      <c r="E108" s="15" t="s">
        <v>139</v>
      </c>
      <c r="F108" s="15" t="s">
        <v>139</v>
      </c>
      <c r="G108" s="15" t="s">
        <v>139</v>
      </c>
      <c r="H108" s="15" t="s">
        <v>128</v>
      </c>
      <c r="I108" s="15" t="s">
        <v>128</v>
      </c>
      <c r="J108" s="15" t="s">
        <v>128</v>
      </c>
      <c r="K108" s="15" t="s">
        <v>128</v>
      </c>
      <c r="L108" s="15" t="s">
        <v>128</v>
      </c>
    </row>
    <row r="109" spans="2:12" x14ac:dyDescent="0.25">
      <c r="B109" s="230" t="s">
        <v>11</v>
      </c>
      <c r="C109" s="231"/>
      <c r="D109" s="11" t="s">
        <v>32</v>
      </c>
      <c r="E109" s="11">
        <v>0</v>
      </c>
      <c r="F109" s="11">
        <v>0</v>
      </c>
      <c r="G109" s="11">
        <v>0.59</v>
      </c>
      <c r="H109" s="11">
        <v>0.59</v>
      </c>
      <c r="I109" s="11"/>
      <c r="J109" s="11"/>
      <c r="K109" s="11"/>
      <c r="L109" s="11"/>
    </row>
    <row r="110" spans="2:12" x14ac:dyDescent="0.25">
      <c r="B110" s="16" t="s">
        <v>549</v>
      </c>
      <c r="C110" s="245" t="s">
        <v>550</v>
      </c>
      <c r="D110" s="246"/>
      <c r="E110" s="246"/>
      <c r="F110" s="246"/>
      <c r="G110" s="246"/>
      <c r="H110" s="246"/>
      <c r="I110" s="246"/>
      <c r="J110" s="246"/>
      <c r="K110" s="246"/>
      <c r="L110" s="247"/>
    </row>
    <row r="111" spans="2:12" ht="25.5" x14ac:dyDescent="0.25">
      <c r="B111" s="236" t="s">
        <v>10</v>
      </c>
      <c r="C111" s="10" t="s">
        <v>114</v>
      </c>
      <c r="D111" s="11"/>
      <c r="E111" s="11"/>
      <c r="F111" s="11"/>
      <c r="G111" s="11"/>
      <c r="H111" s="17" t="s">
        <v>129</v>
      </c>
      <c r="I111" s="17" t="s">
        <v>129</v>
      </c>
      <c r="J111" s="17" t="s">
        <v>129</v>
      </c>
      <c r="K111" s="17" t="s">
        <v>137</v>
      </c>
      <c r="L111" s="17" t="s">
        <v>477</v>
      </c>
    </row>
    <row r="112" spans="2:12" x14ac:dyDescent="0.25">
      <c r="B112" s="236"/>
      <c r="C112" s="10" t="s">
        <v>115</v>
      </c>
      <c r="D112" s="11"/>
      <c r="E112" s="11"/>
      <c r="F112" s="11"/>
      <c r="G112" s="11"/>
      <c r="H112" s="15" t="s">
        <v>127</v>
      </c>
      <c r="I112" s="15" t="s">
        <v>127</v>
      </c>
      <c r="J112" s="15" t="s">
        <v>127</v>
      </c>
      <c r="K112" s="15" t="s">
        <v>515</v>
      </c>
      <c r="L112" s="15" t="s">
        <v>543</v>
      </c>
    </row>
    <row r="113" spans="2:15" ht="38.25" x14ac:dyDescent="0.25">
      <c r="B113" s="236"/>
      <c r="C113" s="10" t="s">
        <v>116</v>
      </c>
      <c r="D113" s="11"/>
      <c r="E113" s="11"/>
      <c r="F113" s="11"/>
      <c r="G113" s="11"/>
      <c r="H113" s="15" t="s">
        <v>139</v>
      </c>
      <c r="I113" s="15" t="s">
        <v>139</v>
      </c>
      <c r="J113" s="15" t="s">
        <v>139</v>
      </c>
      <c r="K113" s="15" t="s">
        <v>128</v>
      </c>
      <c r="L113" s="15" t="s">
        <v>128</v>
      </c>
    </row>
    <row r="114" spans="2:15" x14ac:dyDescent="0.25">
      <c r="B114" s="230" t="s">
        <v>11</v>
      </c>
      <c r="C114" s="231"/>
      <c r="D114" s="11" t="s">
        <v>32</v>
      </c>
      <c r="E114" s="11" t="s">
        <v>32</v>
      </c>
      <c r="F114" s="11" t="s">
        <v>32</v>
      </c>
      <c r="G114" s="11" t="s">
        <v>32</v>
      </c>
      <c r="H114" s="11" t="s">
        <v>32</v>
      </c>
      <c r="I114" s="11"/>
      <c r="J114" s="11"/>
      <c r="K114" s="11"/>
      <c r="L114" s="11"/>
    </row>
    <row r="115" spans="2:15" x14ac:dyDescent="0.25">
      <c r="B115" s="16" t="s">
        <v>551</v>
      </c>
      <c r="C115" s="245" t="s">
        <v>552</v>
      </c>
      <c r="D115" s="246"/>
      <c r="E115" s="246"/>
      <c r="F115" s="246"/>
      <c r="G115" s="246"/>
      <c r="H115" s="246"/>
      <c r="I115" s="246"/>
      <c r="J115" s="246"/>
      <c r="K115" s="246"/>
      <c r="L115" s="247"/>
    </row>
    <row r="116" spans="2:15" ht="25.5" x14ac:dyDescent="0.25">
      <c r="B116" s="236" t="s">
        <v>10</v>
      </c>
      <c r="C116" s="10" t="s">
        <v>114</v>
      </c>
      <c r="D116" s="11"/>
      <c r="E116" s="11"/>
      <c r="F116" s="11"/>
      <c r="G116" s="11"/>
      <c r="H116" s="17" t="s">
        <v>129</v>
      </c>
      <c r="I116" s="17" t="s">
        <v>129</v>
      </c>
      <c r="J116" s="17" t="s">
        <v>129</v>
      </c>
      <c r="K116" s="17" t="s">
        <v>137</v>
      </c>
      <c r="L116" s="17" t="s">
        <v>477</v>
      </c>
    </row>
    <row r="117" spans="2:15" x14ac:dyDescent="0.25">
      <c r="B117" s="236"/>
      <c r="C117" s="10" t="s">
        <v>115</v>
      </c>
      <c r="D117" s="11"/>
      <c r="E117" s="11"/>
      <c r="F117" s="11"/>
      <c r="G117" s="11"/>
      <c r="H117" s="15" t="s">
        <v>127</v>
      </c>
      <c r="I117" s="15" t="s">
        <v>127</v>
      </c>
      <c r="J117" s="15" t="s">
        <v>127</v>
      </c>
      <c r="K117" s="15" t="s">
        <v>515</v>
      </c>
      <c r="L117" s="15" t="s">
        <v>543</v>
      </c>
    </row>
    <row r="118" spans="2:15" ht="38.25" x14ac:dyDescent="0.25">
      <c r="B118" s="236"/>
      <c r="C118" s="10" t="s">
        <v>116</v>
      </c>
      <c r="D118" s="11"/>
      <c r="E118" s="11"/>
      <c r="F118" s="11"/>
      <c r="G118" s="11"/>
      <c r="H118" s="15" t="s">
        <v>139</v>
      </c>
      <c r="I118" s="15" t="s">
        <v>139</v>
      </c>
      <c r="J118" s="15" t="s">
        <v>139</v>
      </c>
      <c r="K118" s="15" t="s">
        <v>128</v>
      </c>
      <c r="L118" s="15" t="s">
        <v>128</v>
      </c>
    </row>
    <row r="119" spans="2:15" x14ac:dyDescent="0.25">
      <c r="B119" s="230" t="s">
        <v>11</v>
      </c>
      <c r="C119" s="231"/>
      <c r="D119" s="11" t="s">
        <v>32</v>
      </c>
      <c r="E119" s="11" t="s">
        <v>32</v>
      </c>
      <c r="F119" s="11" t="s">
        <v>32</v>
      </c>
      <c r="G119" s="11" t="s">
        <v>32</v>
      </c>
      <c r="H119" s="11" t="s">
        <v>32</v>
      </c>
      <c r="I119" s="11"/>
      <c r="J119" s="11"/>
      <c r="K119" s="11"/>
      <c r="L119" s="11"/>
    </row>
    <row r="120" spans="2:15" x14ac:dyDescent="0.25">
      <c r="B120" s="18" t="s">
        <v>131</v>
      </c>
      <c r="C120" s="242" t="s">
        <v>553</v>
      </c>
      <c r="D120" s="243"/>
      <c r="E120" s="243"/>
      <c r="F120" s="243"/>
      <c r="G120" s="243"/>
      <c r="H120" s="243"/>
      <c r="I120" s="243"/>
      <c r="J120" s="243"/>
      <c r="K120" s="243"/>
      <c r="L120" s="244"/>
    </row>
    <row r="121" spans="2:15" ht="25.5" x14ac:dyDescent="0.25">
      <c r="B121" s="236" t="s">
        <v>10</v>
      </c>
      <c r="C121" s="10" t="s">
        <v>114</v>
      </c>
      <c r="D121" s="11"/>
      <c r="E121" s="11"/>
      <c r="F121" s="17" t="s">
        <v>499</v>
      </c>
      <c r="G121" s="17" t="s">
        <v>501</v>
      </c>
      <c r="H121" s="17" t="s">
        <v>485</v>
      </c>
      <c r="I121" s="17" t="s">
        <v>503</v>
      </c>
      <c r="J121" s="17" t="s">
        <v>505</v>
      </c>
      <c r="K121" s="17" t="s">
        <v>507</v>
      </c>
      <c r="L121" s="17" t="s">
        <v>509</v>
      </c>
    </row>
    <row r="122" spans="2:15" x14ac:dyDescent="0.25">
      <c r="B122" s="236"/>
      <c r="C122" s="10" t="s">
        <v>115</v>
      </c>
      <c r="D122" s="11"/>
      <c r="E122" s="11"/>
      <c r="F122" s="15" t="s">
        <v>500</v>
      </c>
      <c r="G122" s="15" t="s">
        <v>502</v>
      </c>
      <c r="H122" s="15" t="s">
        <v>486</v>
      </c>
      <c r="I122" s="15" t="s">
        <v>504</v>
      </c>
      <c r="J122" s="15" t="s">
        <v>506</v>
      </c>
      <c r="K122" s="15" t="s">
        <v>508</v>
      </c>
      <c r="L122" s="15" t="s">
        <v>510</v>
      </c>
    </row>
    <row r="123" spans="2:15" ht="38.25" x14ac:dyDescent="0.25">
      <c r="B123" s="236"/>
      <c r="C123" s="10" t="s">
        <v>116</v>
      </c>
      <c r="D123" s="11"/>
      <c r="E123" s="11"/>
      <c r="F123" s="15" t="s">
        <v>139</v>
      </c>
      <c r="G123" s="15" t="s">
        <v>139</v>
      </c>
      <c r="H123" s="15" t="s">
        <v>139</v>
      </c>
      <c r="I123" s="15" t="s">
        <v>139</v>
      </c>
      <c r="J123" s="15" t="s">
        <v>139</v>
      </c>
      <c r="K123" s="15" t="s">
        <v>139</v>
      </c>
      <c r="L123" s="15" t="s">
        <v>139</v>
      </c>
    </row>
    <row r="124" spans="2:15" x14ac:dyDescent="0.25">
      <c r="B124" s="230" t="s">
        <v>11</v>
      </c>
      <c r="C124" s="231"/>
      <c r="D124" s="11" t="s">
        <v>32</v>
      </c>
      <c r="E124" s="11" t="s">
        <v>32</v>
      </c>
      <c r="F124" s="68">
        <v>5383</v>
      </c>
      <c r="G124" s="70">
        <v>5318</v>
      </c>
      <c r="H124" s="70">
        <v>5168</v>
      </c>
      <c r="I124" s="11"/>
      <c r="J124" s="11"/>
      <c r="K124" s="11"/>
      <c r="L124" s="11"/>
      <c r="M124" s="67"/>
      <c r="N124" s="67"/>
      <c r="O124" s="67"/>
    </row>
    <row r="125" spans="2:15" x14ac:dyDescent="0.25">
      <c r="B125" s="16" t="s">
        <v>133</v>
      </c>
      <c r="C125" s="245" t="s">
        <v>554</v>
      </c>
      <c r="D125" s="246"/>
      <c r="E125" s="246"/>
      <c r="F125" s="246"/>
      <c r="G125" s="246"/>
      <c r="H125" s="246"/>
      <c r="I125" s="246"/>
      <c r="J125" s="246"/>
      <c r="K125" s="246"/>
      <c r="L125" s="247"/>
    </row>
    <row r="126" spans="2:15" ht="25.5" x14ac:dyDescent="0.25">
      <c r="B126" s="236" t="s">
        <v>10</v>
      </c>
      <c r="C126" s="10" t="s">
        <v>114</v>
      </c>
      <c r="D126" s="11"/>
      <c r="E126" s="11"/>
      <c r="F126" s="11"/>
      <c r="G126" s="11"/>
      <c r="H126" s="17" t="s">
        <v>129</v>
      </c>
      <c r="I126" s="17" t="s">
        <v>129</v>
      </c>
      <c r="J126" s="17" t="s">
        <v>129</v>
      </c>
      <c r="K126" s="17" t="s">
        <v>137</v>
      </c>
      <c r="L126" s="17" t="s">
        <v>477</v>
      </c>
    </row>
    <row r="127" spans="2:15" x14ac:dyDescent="0.25">
      <c r="B127" s="236"/>
      <c r="C127" s="10" t="s">
        <v>115</v>
      </c>
      <c r="D127" s="11"/>
      <c r="E127" s="11"/>
      <c r="F127" s="11"/>
      <c r="G127" s="11"/>
      <c r="H127" s="15" t="s">
        <v>127</v>
      </c>
      <c r="I127" s="15" t="s">
        <v>127</v>
      </c>
      <c r="J127" s="15" t="s">
        <v>127</v>
      </c>
      <c r="K127" s="15" t="s">
        <v>515</v>
      </c>
      <c r="L127" s="15" t="s">
        <v>543</v>
      </c>
    </row>
    <row r="128" spans="2:15" ht="38.25" x14ac:dyDescent="0.25">
      <c r="B128" s="236"/>
      <c r="C128" s="10" t="s">
        <v>116</v>
      </c>
      <c r="D128" s="11"/>
      <c r="E128" s="11"/>
      <c r="F128" s="11"/>
      <c r="G128" s="11"/>
      <c r="H128" s="15" t="s">
        <v>139</v>
      </c>
      <c r="I128" s="15" t="s">
        <v>139</v>
      </c>
      <c r="J128" s="15" t="s">
        <v>139</v>
      </c>
      <c r="K128" s="15" t="s">
        <v>128</v>
      </c>
      <c r="L128" s="15" t="s">
        <v>128</v>
      </c>
    </row>
    <row r="129" spans="2:15" x14ac:dyDescent="0.25">
      <c r="B129" s="230" t="s">
        <v>11</v>
      </c>
      <c r="C129" s="231"/>
      <c r="D129" s="11" t="s">
        <v>32</v>
      </c>
      <c r="E129" s="11" t="s">
        <v>32</v>
      </c>
      <c r="F129" s="11" t="s">
        <v>32</v>
      </c>
      <c r="G129" s="11" t="s">
        <v>32</v>
      </c>
      <c r="H129" s="11" t="s">
        <v>32</v>
      </c>
      <c r="I129" s="11"/>
      <c r="J129" s="11"/>
      <c r="K129" s="11"/>
      <c r="L129" s="11"/>
    </row>
    <row r="130" spans="2:15" x14ac:dyDescent="0.25">
      <c r="B130" s="18" t="s">
        <v>858</v>
      </c>
      <c r="C130" s="242" t="s">
        <v>556</v>
      </c>
      <c r="D130" s="243"/>
      <c r="E130" s="243"/>
      <c r="F130" s="243"/>
      <c r="G130" s="243"/>
      <c r="H130" s="243"/>
      <c r="I130" s="243"/>
      <c r="J130" s="243"/>
      <c r="K130" s="243"/>
      <c r="L130" s="244"/>
    </row>
    <row r="131" spans="2:15" ht="25.5" x14ac:dyDescent="0.25">
      <c r="B131" s="236" t="s">
        <v>10</v>
      </c>
      <c r="C131" s="10" t="s">
        <v>114</v>
      </c>
      <c r="D131" s="11"/>
      <c r="E131" s="11"/>
      <c r="F131" s="17" t="s">
        <v>557</v>
      </c>
      <c r="G131" s="17" t="s">
        <v>559</v>
      </c>
      <c r="H131" s="17" t="s">
        <v>522</v>
      </c>
      <c r="I131" s="17" t="s">
        <v>561</v>
      </c>
      <c r="J131" s="17" t="s">
        <v>563</v>
      </c>
      <c r="K131" s="17" t="s">
        <v>566</v>
      </c>
      <c r="L131" s="17" t="s">
        <v>567</v>
      </c>
    </row>
    <row r="132" spans="2:15" x14ac:dyDescent="0.25">
      <c r="B132" s="236"/>
      <c r="C132" s="10" t="s">
        <v>115</v>
      </c>
      <c r="D132" s="11"/>
      <c r="E132" s="11"/>
      <c r="F132" s="15" t="s">
        <v>558</v>
      </c>
      <c r="G132" s="15" t="s">
        <v>560</v>
      </c>
      <c r="H132" s="15" t="s">
        <v>523</v>
      </c>
      <c r="I132" s="15" t="s">
        <v>562</v>
      </c>
      <c r="J132" s="15" t="s">
        <v>564</v>
      </c>
      <c r="K132" s="15" t="s">
        <v>565</v>
      </c>
      <c r="L132" s="15" t="s">
        <v>568</v>
      </c>
    </row>
    <row r="133" spans="2:15" ht="38.25" x14ac:dyDescent="0.25">
      <c r="B133" s="236"/>
      <c r="C133" s="10" t="s">
        <v>116</v>
      </c>
      <c r="D133" s="11"/>
      <c r="E133" s="11"/>
      <c r="F133" s="15" t="s">
        <v>139</v>
      </c>
      <c r="G133" s="15" t="s">
        <v>139</v>
      </c>
      <c r="H133" s="15" t="s">
        <v>139</v>
      </c>
      <c r="I133" s="15" t="s">
        <v>139</v>
      </c>
      <c r="J133" s="15" t="s">
        <v>139</v>
      </c>
      <c r="K133" s="15" t="s">
        <v>139</v>
      </c>
      <c r="L133" s="15" t="s">
        <v>139</v>
      </c>
    </row>
    <row r="134" spans="2:15" x14ac:dyDescent="0.25">
      <c r="B134" s="230" t="s">
        <v>11</v>
      </c>
      <c r="C134" s="231"/>
      <c r="D134" s="11" t="s">
        <v>32</v>
      </c>
      <c r="E134" s="11" t="s">
        <v>32</v>
      </c>
      <c r="F134" s="11">
        <v>2043</v>
      </c>
      <c r="G134" s="70">
        <v>37663</v>
      </c>
      <c r="H134" s="70">
        <v>37177.199999999997</v>
      </c>
      <c r="I134" s="11"/>
      <c r="J134" s="11"/>
      <c r="K134" s="11"/>
      <c r="L134" s="11"/>
      <c r="N134" s="67"/>
      <c r="O134" s="67"/>
    </row>
    <row r="135" spans="2:15" x14ac:dyDescent="0.25">
      <c r="B135" s="16" t="s">
        <v>134</v>
      </c>
      <c r="C135" s="245" t="s">
        <v>569</v>
      </c>
      <c r="D135" s="246"/>
      <c r="E135" s="246"/>
      <c r="F135" s="246"/>
      <c r="G135" s="246"/>
      <c r="H135" s="246"/>
      <c r="I135" s="246"/>
      <c r="J135" s="246"/>
      <c r="K135" s="246"/>
      <c r="L135" s="247"/>
    </row>
    <row r="136" spans="2:15" ht="25.5" x14ac:dyDescent="0.25">
      <c r="B136" s="236" t="s">
        <v>10</v>
      </c>
      <c r="C136" s="10" t="s">
        <v>114</v>
      </c>
      <c r="D136" s="11"/>
      <c r="E136" s="11"/>
      <c r="F136" s="11"/>
      <c r="G136" s="11"/>
      <c r="H136" s="11"/>
      <c r="I136" s="17"/>
      <c r="J136" s="17"/>
      <c r="K136" s="17" t="s">
        <v>129</v>
      </c>
      <c r="L136" s="17" t="s">
        <v>137</v>
      </c>
    </row>
    <row r="137" spans="2:15" x14ac:dyDescent="0.25">
      <c r="B137" s="236"/>
      <c r="C137" s="10" t="s">
        <v>115</v>
      </c>
      <c r="D137" s="11"/>
      <c r="E137" s="11"/>
      <c r="F137" s="11"/>
      <c r="G137" s="11"/>
      <c r="H137" s="11"/>
      <c r="I137" s="15"/>
      <c r="J137" s="15"/>
      <c r="K137" s="15" t="s">
        <v>127</v>
      </c>
      <c r="L137" s="15" t="s">
        <v>515</v>
      </c>
    </row>
    <row r="138" spans="2:15" ht="38.25" x14ac:dyDescent="0.25">
      <c r="B138" s="236"/>
      <c r="C138" s="10" t="s">
        <v>116</v>
      </c>
      <c r="D138" s="11"/>
      <c r="E138" s="11"/>
      <c r="F138" s="11"/>
      <c r="G138" s="11"/>
      <c r="H138" s="11"/>
      <c r="I138" s="15"/>
      <c r="J138" s="15"/>
      <c r="K138" s="15" t="s">
        <v>139</v>
      </c>
      <c r="L138" s="15" t="s">
        <v>128</v>
      </c>
    </row>
    <row r="139" spans="2:15" x14ac:dyDescent="0.25">
      <c r="B139" s="230" t="s">
        <v>11</v>
      </c>
      <c r="C139" s="231"/>
      <c r="D139" s="11" t="s">
        <v>32</v>
      </c>
      <c r="E139" s="11" t="s">
        <v>32</v>
      </c>
      <c r="F139" s="11" t="s">
        <v>32</v>
      </c>
      <c r="G139" s="11">
        <v>1.2</v>
      </c>
      <c r="H139" s="11">
        <v>1.2</v>
      </c>
      <c r="I139" s="11"/>
      <c r="J139" s="11"/>
      <c r="K139" s="11"/>
      <c r="L139" s="11"/>
    </row>
    <row r="140" spans="2:15" x14ac:dyDescent="0.25">
      <c r="B140" s="18" t="s">
        <v>555</v>
      </c>
      <c r="C140" s="242" t="s">
        <v>570</v>
      </c>
      <c r="D140" s="243"/>
      <c r="E140" s="243"/>
      <c r="F140" s="243"/>
      <c r="G140" s="243"/>
      <c r="H140" s="243"/>
      <c r="I140" s="243"/>
      <c r="J140" s="243"/>
      <c r="K140" s="243"/>
      <c r="L140" s="244"/>
    </row>
    <row r="141" spans="2:15" ht="25.5" x14ac:dyDescent="0.25">
      <c r="B141" s="236" t="s">
        <v>10</v>
      </c>
      <c r="C141" s="10" t="s">
        <v>114</v>
      </c>
      <c r="D141" s="11"/>
      <c r="E141" s="11"/>
      <c r="F141" s="17" t="s">
        <v>518</v>
      </c>
      <c r="G141" s="17" t="s">
        <v>505</v>
      </c>
      <c r="H141" s="17" t="s">
        <v>489</v>
      </c>
      <c r="I141" s="17" t="s">
        <v>507</v>
      </c>
      <c r="J141" s="17" t="s">
        <v>520</v>
      </c>
      <c r="K141" s="17" t="s">
        <v>509</v>
      </c>
      <c r="L141" s="17" t="s">
        <v>522</v>
      </c>
    </row>
    <row r="142" spans="2:15" x14ac:dyDescent="0.25">
      <c r="B142" s="236"/>
      <c r="C142" s="10" t="s">
        <v>115</v>
      </c>
      <c r="D142" s="11"/>
      <c r="E142" s="11"/>
      <c r="F142" s="15" t="s">
        <v>519</v>
      </c>
      <c r="G142" s="15" t="s">
        <v>506</v>
      </c>
      <c r="H142" s="15" t="s">
        <v>490</v>
      </c>
      <c r="I142" s="15" t="s">
        <v>508</v>
      </c>
      <c r="J142" s="15" t="s">
        <v>521</v>
      </c>
      <c r="K142" s="15" t="s">
        <v>510</v>
      </c>
      <c r="L142" s="15" t="s">
        <v>523</v>
      </c>
    </row>
    <row r="143" spans="2:15" ht="38.25" x14ac:dyDescent="0.25">
      <c r="B143" s="236"/>
      <c r="C143" s="10" t="s">
        <v>116</v>
      </c>
      <c r="D143" s="11"/>
      <c r="E143" s="11"/>
      <c r="F143" s="15" t="s">
        <v>139</v>
      </c>
      <c r="G143" s="15" t="s">
        <v>139</v>
      </c>
      <c r="H143" s="15" t="s">
        <v>139</v>
      </c>
      <c r="I143" s="15" t="s">
        <v>139</v>
      </c>
      <c r="J143" s="15" t="s">
        <v>139</v>
      </c>
      <c r="K143" s="15" t="s">
        <v>139</v>
      </c>
      <c r="L143" s="15" t="s">
        <v>139</v>
      </c>
    </row>
    <row r="144" spans="2:15" x14ac:dyDescent="0.25">
      <c r="B144" s="230" t="s">
        <v>11</v>
      </c>
      <c r="C144" s="231"/>
      <c r="D144" s="11" t="s">
        <v>32</v>
      </c>
      <c r="E144" s="11" t="s">
        <v>32</v>
      </c>
      <c r="F144" s="11" t="s">
        <v>32</v>
      </c>
      <c r="G144" s="11" t="s">
        <v>32</v>
      </c>
      <c r="H144" s="11" t="s">
        <v>32</v>
      </c>
      <c r="I144" s="11"/>
      <c r="J144" s="11"/>
      <c r="K144" s="11"/>
      <c r="L144" s="11"/>
    </row>
    <row r="145" spans="2:12" x14ac:dyDescent="0.25">
      <c r="B145" s="16" t="s">
        <v>571</v>
      </c>
      <c r="C145" s="245" t="s">
        <v>572</v>
      </c>
      <c r="D145" s="246"/>
      <c r="E145" s="246"/>
      <c r="F145" s="246"/>
      <c r="G145" s="246"/>
      <c r="H145" s="246"/>
      <c r="I145" s="246"/>
      <c r="J145" s="246"/>
      <c r="K145" s="246"/>
      <c r="L145" s="247"/>
    </row>
    <row r="146" spans="2:12" ht="25.5" x14ac:dyDescent="0.25">
      <c r="B146" s="236" t="s">
        <v>10</v>
      </c>
      <c r="C146" s="10" t="s">
        <v>114</v>
      </c>
      <c r="D146" s="11"/>
      <c r="E146" s="11"/>
      <c r="F146" s="11"/>
      <c r="G146" s="11"/>
      <c r="H146" s="11"/>
      <c r="I146" s="17"/>
      <c r="J146" s="17"/>
      <c r="K146" s="17" t="s">
        <v>129</v>
      </c>
      <c r="L146" s="17" t="s">
        <v>137</v>
      </c>
    </row>
    <row r="147" spans="2:12" x14ac:dyDescent="0.25">
      <c r="B147" s="236"/>
      <c r="C147" s="10" t="s">
        <v>115</v>
      </c>
      <c r="D147" s="11"/>
      <c r="E147" s="11"/>
      <c r="F147" s="11"/>
      <c r="G147" s="11"/>
      <c r="H147" s="11"/>
      <c r="I147" s="15"/>
      <c r="J147" s="15"/>
      <c r="K147" s="15" t="s">
        <v>127</v>
      </c>
      <c r="L147" s="15" t="s">
        <v>515</v>
      </c>
    </row>
    <row r="148" spans="2:12" ht="38.25" x14ac:dyDescent="0.25">
      <c r="B148" s="236"/>
      <c r="C148" s="10" t="s">
        <v>116</v>
      </c>
      <c r="D148" s="11"/>
      <c r="E148" s="11"/>
      <c r="F148" s="11"/>
      <c r="G148" s="11"/>
      <c r="H148" s="11"/>
      <c r="I148" s="15"/>
      <c r="J148" s="15"/>
      <c r="K148" s="15" t="s">
        <v>139</v>
      </c>
      <c r="L148" s="15" t="s">
        <v>128</v>
      </c>
    </row>
    <row r="149" spans="2:12" x14ac:dyDescent="0.25">
      <c r="B149" s="230" t="s">
        <v>11</v>
      </c>
      <c r="C149" s="231"/>
      <c r="D149" s="11" t="s">
        <v>32</v>
      </c>
      <c r="E149" s="11" t="s">
        <v>32</v>
      </c>
      <c r="F149" s="11" t="s">
        <v>32</v>
      </c>
      <c r="G149" s="11" t="s">
        <v>32</v>
      </c>
      <c r="H149" s="11" t="s">
        <v>32</v>
      </c>
      <c r="I149" s="11"/>
      <c r="J149" s="11"/>
      <c r="K149" s="11"/>
      <c r="L149" s="11"/>
    </row>
    <row r="150" spans="2:12" x14ac:dyDescent="0.25">
      <c r="B150" s="18" t="s">
        <v>135</v>
      </c>
      <c r="C150" s="242" t="s">
        <v>573</v>
      </c>
      <c r="D150" s="243"/>
      <c r="E150" s="243"/>
      <c r="F150" s="243"/>
      <c r="G150" s="243"/>
      <c r="H150" s="243"/>
      <c r="I150" s="243"/>
      <c r="J150" s="243"/>
      <c r="K150" s="243"/>
      <c r="L150" s="244"/>
    </row>
    <row r="151" spans="2:12" ht="25.5" x14ac:dyDescent="0.25">
      <c r="B151" s="236" t="s">
        <v>10</v>
      </c>
      <c r="C151" s="10" t="s">
        <v>114</v>
      </c>
      <c r="D151" s="11"/>
      <c r="E151" s="11"/>
      <c r="F151" s="17" t="s">
        <v>518</v>
      </c>
      <c r="G151" s="17" t="s">
        <v>505</v>
      </c>
      <c r="H151" s="17" t="s">
        <v>489</v>
      </c>
      <c r="I151" s="17" t="s">
        <v>507</v>
      </c>
      <c r="J151" s="17" t="s">
        <v>520</v>
      </c>
      <c r="K151" s="17" t="s">
        <v>509</v>
      </c>
      <c r="L151" s="17" t="s">
        <v>522</v>
      </c>
    </row>
    <row r="152" spans="2:12" x14ac:dyDescent="0.25">
      <c r="B152" s="236"/>
      <c r="C152" s="10" t="s">
        <v>115</v>
      </c>
      <c r="D152" s="11"/>
      <c r="E152" s="11"/>
      <c r="F152" s="15" t="s">
        <v>519</v>
      </c>
      <c r="G152" s="15" t="s">
        <v>506</v>
      </c>
      <c r="H152" s="15" t="s">
        <v>490</v>
      </c>
      <c r="I152" s="15" t="s">
        <v>508</v>
      </c>
      <c r="J152" s="15" t="s">
        <v>521</v>
      </c>
      <c r="K152" s="15" t="s">
        <v>510</v>
      </c>
      <c r="L152" s="15" t="s">
        <v>523</v>
      </c>
    </row>
    <row r="153" spans="2:12" ht="38.25" x14ac:dyDescent="0.25">
      <c r="B153" s="236"/>
      <c r="C153" s="10" t="s">
        <v>116</v>
      </c>
      <c r="D153" s="11"/>
      <c r="E153" s="11"/>
      <c r="F153" s="15" t="s">
        <v>139</v>
      </c>
      <c r="G153" s="15" t="s">
        <v>139</v>
      </c>
      <c r="H153" s="15" t="s">
        <v>139</v>
      </c>
      <c r="I153" s="15" t="s">
        <v>139</v>
      </c>
      <c r="J153" s="15" t="s">
        <v>139</v>
      </c>
      <c r="K153" s="15" t="s">
        <v>139</v>
      </c>
      <c r="L153" s="15" t="s">
        <v>139</v>
      </c>
    </row>
    <row r="154" spans="2:12" x14ac:dyDescent="0.25">
      <c r="B154" s="230" t="s">
        <v>11</v>
      </c>
      <c r="C154" s="231"/>
      <c r="D154" s="11" t="s">
        <v>32</v>
      </c>
      <c r="E154" s="11" t="s">
        <v>32</v>
      </c>
      <c r="F154" s="11" t="s">
        <v>32</v>
      </c>
      <c r="G154" s="11" t="s">
        <v>32</v>
      </c>
      <c r="H154" s="11" t="s">
        <v>32</v>
      </c>
      <c r="I154" s="11"/>
      <c r="J154" s="11"/>
      <c r="K154" s="11"/>
      <c r="L154" s="11"/>
    </row>
    <row r="155" spans="2:12" x14ac:dyDescent="0.25">
      <c r="B155" s="16" t="s">
        <v>136</v>
      </c>
      <c r="C155" s="245" t="s">
        <v>859</v>
      </c>
      <c r="D155" s="246"/>
      <c r="E155" s="246"/>
      <c r="F155" s="246"/>
      <c r="G155" s="246"/>
      <c r="H155" s="246"/>
      <c r="I155" s="246"/>
      <c r="J155" s="246"/>
      <c r="K155" s="246"/>
      <c r="L155" s="247"/>
    </row>
    <row r="156" spans="2:12" ht="25.5" x14ac:dyDescent="0.25">
      <c r="B156" s="236" t="s">
        <v>10</v>
      </c>
      <c r="C156" s="10" t="s">
        <v>114</v>
      </c>
      <c r="D156" s="11"/>
      <c r="E156" s="11"/>
      <c r="F156" s="11"/>
      <c r="G156" s="11"/>
      <c r="H156" s="17" t="s">
        <v>129</v>
      </c>
      <c r="I156" s="17" t="s">
        <v>129</v>
      </c>
      <c r="J156" s="17" t="s">
        <v>129</v>
      </c>
      <c r="K156" s="17" t="s">
        <v>137</v>
      </c>
      <c r="L156" s="17" t="s">
        <v>477</v>
      </c>
    </row>
    <row r="157" spans="2:12" x14ac:dyDescent="0.25">
      <c r="B157" s="236"/>
      <c r="C157" s="10" t="s">
        <v>115</v>
      </c>
      <c r="D157" s="11"/>
      <c r="E157" s="11"/>
      <c r="F157" s="11"/>
      <c r="G157" s="11"/>
      <c r="H157" s="15" t="s">
        <v>127</v>
      </c>
      <c r="I157" s="15" t="s">
        <v>127</v>
      </c>
      <c r="J157" s="15" t="s">
        <v>127</v>
      </c>
      <c r="K157" s="15" t="s">
        <v>515</v>
      </c>
      <c r="L157" s="15" t="s">
        <v>543</v>
      </c>
    </row>
    <row r="158" spans="2:12" ht="38.25" x14ac:dyDescent="0.25">
      <c r="B158" s="236"/>
      <c r="C158" s="10" t="s">
        <v>116</v>
      </c>
      <c r="D158" s="11"/>
      <c r="E158" s="11"/>
      <c r="F158" s="11"/>
      <c r="G158" s="11"/>
      <c r="H158" s="15" t="s">
        <v>139</v>
      </c>
      <c r="I158" s="15" t="s">
        <v>139</v>
      </c>
      <c r="J158" s="15" t="s">
        <v>139</v>
      </c>
      <c r="K158" s="15" t="s">
        <v>128</v>
      </c>
      <c r="L158" s="15" t="s">
        <v>128</v>
      </c>
    </row>
    <row r="159" spans="2:12" x14ac:dyDescent="0.25">
      <c r="B159" s="230" t="s">
        <v>11</v>
      </c>
      <c r="C159" s="231"/>
      <c r="D159" s="11" t="s">
        <v>32</v>
      </c>
      <c r="E159" s="11" t="s">
        <v>32</v>
      </c>
      <c r="F159" s="11" t="s">
        <v>32</v>
      </c>
      <c r="G159" s="11" t="s">
        <v>32</v>
      </c>
      <c r="H159" s="11" t="s">
        <v>32</v>
      </c>
      <c r="I159" s="11"/>
      <c r="J159" s="11"/>
      <c r="K159" s="11"/>
      <c r="L159" s="11"/>
    </row>
  </sheetData>
  <mergeCells count="95">
    <mergeCell ref="B151:B153"/>
    <mergeCell ref="B154:C154"/>
    <mergeCell ref="C155:L155"/>
    <mergeCell ref="B156:B158"/>
    <mergeCell ref="B159:C159"/>
    <mergeCell ref="B144:C144"/>
    <mergeCell ref="C145:L145"/>
    <mergeCell ref="B146:B148"/>
    <mergeCell ref="B149:C149"/>
    <mergeCell ref="C150:L150"/>
    <mergeCell ref="C135:L135"/>
    <mergeCell ref="B136:B138"/>
    <mergeCell ref="B139:C139"/>
    <mergeCell ref="C140:L140"/>
    <mergeCell ref="B141:B143"/>
    <mergeCell ref="B126:B128"/>
    <mergeCell ref="B129:C129"/>
    <mergeCell ref="C130:L130"/>
    <mergeCell ref="B131:B133"/>
    <mergeCell ref="B134:C134"/>
    <mergeCell ref="B119:C119"/>
    <mergeCell ref="C120:L120"/>
    <mergeCell ref="B121:B123"/>
    <mergeCell ref="B124:C124"/>
    <mergeCell ref="C125:L125"/>
    <mergeCell ref="C110:L110"/>
    <mergeCell ref="B111:B113"/>
    <mergeCell ref="B114:C114"/>
    <mergeCell ref="C115:L115"/>
    <mergeCell ref="B116:B118"/>
    <mergeCell ref="B109:C109"/>
    <mergeCell ref="B101:B103"/>
    <mergeCell ref="B104:C104"/>
    <mergeCell ref="C105:L105"/>
    <mergeCell ref="C100:L100"/>
    <mergeCell ref="B106:B108"/>
    <mergeCell ref="B96:B98"/>
    <mergeCell ref="B99:C99"/>
    <mergeCell ref="C95:L95"/>
    <mergeCell ref="B91:B93"/>
    <mergeCell ref="B94:C94"/>
    <mergeCell ref="B84:C84"/>
    <mergeCell ref="C85:L85"/>
    <mergeCell ref="B86:B88"/>
    <mergeCell ref="B89:C89"/>
    <mergeCell ref="C90:L90"/>
    <mergeCell ref="C75:L75"/>
    <mergeCell ref="B76:B78"/>
    <mergeCell ref="B79:C79"/>
    <mergeCell ref="C80:L80"/>
    <mergeCell ref="B81:B83"/>
    <mergeCell ref="B66:B68"/>
    <mergeCell ref="B69:C69"/>
    <mergeCell ref="C70:L70"/>
    <mergeCell ref="B71:B73"/>
    <mergeCell ref="B74:C74"/>
    <mergeCell ref="B64:C64"/>
    <mergeCell ref="C65:L65"/>
    <mergeCell ref="C55:L55"/>
    <mergeCell ref="B56:B58"/>
    <mergeCell ref="B59:C59"/>
    <mergeCell ref="C60:L60"/>
    <mergeCell ref="B61:B63"/>
    <mergeCell ref="B46:B48"/>
    <mergeCell ref="B49:C49"/>
    <mergeCell ref="C50:L50"/>
    <mergeCell ref="B51:B53"/>
    <mergeCell ref="B54:C54"/>
    <mergeCell ref="B39:C39"/>
    <mergeCell ref="C40:L40"/>
    <mergeCell ref="B41:B43"/>
    <mergeCell ref="B44:C44"/>
    <mergeCell ref="C45:L45"/>
    <mergeCell ref="C35:L35"/>
    <mergeCell ref="B36:B38"/>
    <mergeCell ref="B31:B33"/>
    <mergeCell ref="B34:C34"/>
    <mergeCell ref="C30:L30"/>
    <mergeCell ref="B21:B23"/>
    <mergeCell ref="B24:C24"/>
    <mergeCell ref="C25:L25"/>
    <mergeCell ref="B26:B28"/>
    <mergeCell ref="B29:C29"/>
    <mergeCell ref="B19:C19"/>
    <mergeCell ref="C20:L20"/>
    <mergeCell ref="B8:L8"/>
    <mergeCell ref="B16:B18"/>
    <mergeCell ref="R1:U1"/>
    <mergeCell ref="R2:U2"/>
    <mergeCell ref="R3:U3"/>
    <mergeCell ref="D13:L13"/>
    <mergeCell ref="B5:L6"/>
    <mergeCell ref="C13:C14"/>
    <mergeCell ref="B13:B14"/>
    <mergeCell ref="C15:L15"/>
  </mergeCells>
  <pageMargins left="0.31496062992125984" right="0.31496062992125984" top="0.35433070866141736" bottom="0.35433070866141736" header="0" footer="0"/>
  <pageSetup scale="80" orientation="portrait" r:id="rId1"/>
  <headerFooter differentFirst="1">
    <oddHeader>&amp;C&amp;"Times New Roman,Paprastas"&amp;9&amp;P</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S25"/>
  <sheetViews>
    <sheetView zoomScaleNormal="100" workbookViewId="0">
      <pane ySplit="8" topLeftCell="A9" activePane="bottomLeft" state="frozen"/>
      <selection pane="bottomLeft" activeCell="Q18" sqref="Q18"/>
    </sheetView>
  </sheetViews>
  <sheetFormatPr defaultRowHeight="15" x14ac:dyDescent="0.25"/>
  <cols>
    <col min="1" max="1" width="3.5703125" customWidth="1"/>
    <col min="2" max="2" width="11.28515625" customWidth="1"/>
    <col min="3" max="3" width="26.28515625" customWidth="1"/>
  </cols>
  <sheetData>
    <row r="1" spans="2:19" ht="15.75" x14ac:dyDescent="0.25">
      <c r="K1" s="237" t="s">
        <v>117</v>
      </c>
      <c r="L1" s="237"/>
      <c r="M1" s="237"/>
    </row>
    <row r="2" spans="2:19" ht="15.75" x14ac:dyDescent="0.25">
      <c r="K2" s="238" t="s">
        <v>0</v>
      </c>
      <c r="L2" s="238"/>
      <c r="M2" s="238"/>
    </row>
    <row r="3" spans="2:19" ht="15.75" x14ac:dyDescent="0.25">
      <c r="K3" s="238" t="s">
        <v>12</v>
      </c>
      <c r="L3" s="238"/>
      <c r="M3" s="238"/>
    </row>
    <row r="6" spans="2:19" ht="15.75" x14ac:dyDescent="0.25">
      <c r="B6" s="1" t="s">
        <v>109</v>
      </c>
    </row>
    <row r="7" spans="2:19" x14ac:dyDescent="0.25">
      <c r="B7" s="406" t="s">
        <v>1</v>
      </c>
      <c r="C7" s="267" t="s">
        <v>7</v>
      </c>
      <c r="D7" s="406" t="s">
        <v>220</v>
      </c>
      <c r="E7" s="406"/>
      <c r="F7" s="406"/>
      <c r="G7" s="406"/>
      <c r="H7" s="406"/>
      <c r="I7" s="406"/>
      <c r="J7" s="406"/>
      <c r="K7" s="406"/>
      <c r="L7" s="406"/>
      <c r="M7" s="406"/>
    </row>
    <row r="8" spans="2:19" x14ac:dyDescent="0.25">
      <c r="B8" s="406"/>
      <c r="C8" s="267"/>
      <c r="D8" s="36">
        <v>2014</v>
      </c>
      <c r="E8" s="36">
        <v>2015</v>
      </c>
      <c r="F8" s="36">
        <v>2016</v>
      </c>
      <c r="G8" s="36">
        <v>2017</v>
      </c>
      <c r="H8" s="36">
        <v>2018</v>
      </c>
      <c r="I8" s="36">
        <v>2019</v>
      </c>
      <c r="J8" s="36">
        <v>2020</v>
      </c>
      <c r="K8" s="36">
        <v>2021</v>
      </c>
      <c r="L8" s="36">
        <v>2022</v>
      </c>
      <c r="M8" s="36">
        <v>2023</v>
      </c>
    </row>
    <row r="9" spans="2:19" ht="36" x14ac:dyDescent="0.25">
      <c r="B9" s="129" t="s">
        <v>846</v>
      </c>
      <c r="C9" s="138" t="s">
        <v>847</v>
      </c>
      <c r="D9" s="207" t="s">
        <v>32</v>
      </c>
      <c r="E9" s="207" t="s">
        <v>32</v>
      </c>
      <c r="F9" s="207" t="s">
        <v>32</v>
      </c>
      <c r="G9" s="207" t="s">
        <v>32</v>
      </c>
      <c r="H9" s="207" t="s">
        <v>32</v>
      </c>
      <c r="I9" s="207">
        <f>707+2896</f>
        <v>3603</v>
      </c>
      <c r="J9" s="208"/>
      <c r="K9" s="208"/>
      <c r="L9" s="36"/>
      <c r="M9" s="36"/>
    </row>
    <row r="10" spans="2:19" ht="24" x14ac:dyDescent="0.25">
      <c r="B10" s="209" t="s">
        <v>856</v>
      </c>
      <c r="C10" s="139" t="s">
        <v>857</v>
      </c>
      <c r="D10" s="207" t="s">
        <v>32</v>
      </c>
      <c r="E10" s="207" t="s">
        <v>32</v>
      </c>
      <c r="F10" s="207" t="s">
        <v>32</v>
      </c>
      <c r="G10" s="207" t="s">
        <v>32</v>
      </c>
      <c r="H10" s="207">
        <v>0.59</v>
      </c>
      <c r="I10" s="207">
        <v>0.59</v>
      </c>
      <c r="J10" s="208"/>
      <c r="K10" s="208"/>
      <c r="L10" s="36"/>
      <c r="M10" s="36"/>
    </row>
    <row r="11" spans="2:19" ht="24" x14ac:dyDescent="0.25">
      <c r="B11" s="207" t="s">
        <v>467</v>
      </c>
      <c r="C11" s="210" t="s">
        <v>468</v>
      </c>
      <c r="D11" s="207" t="s">
        <v>32</v>
      </c>
      <c r="E11" s="207" t="s">
        <v>32</v>
      </c>
      <c r="F11" s="207">
        <v>9903</v>
      </c>
      <c r="G11" s="211">
        <v>45977</v>
      </c>
      <c r="H11" s="211">
        <v>45977</v>
      </c>
      <c r="I11" s="211">
        <v>45977</v>
      </c>
      <c r="J11" s="208"/>
      <c r="K11" s="208"/>
      <c r="L11" s="36"/>
      <c r="M11" s="36"/>
    </row>
    <row r="12" spans="2:19" ht="48" x14ac:dyDescent="0.25">
      <c r="B12" s="207" t="s">
        <v>461</v>
      </c>
      <c r="C12" s="210" t="s">
        <v>462</v>
      </c>
      <c r="D12" s="207" t="s">
        <v>32</v>
      </c>
      <c r="E12" s="207" t="s">
        <v>32</v>
      </c>
      <c r="F12" s="207" t="s">
        <v>32</v>
      </c>
      <c r="G12" s="207" t="s">
        <v>32</v>
      </c>
      <c r="H12" s="207">
        <v>80.5</v>
      </c>
      <c r="I12" s="207">
        <v>80.5</v>
      </c>
      <c r="J12" s="208"/>
      <c r="K12" s="208"/>
      <c r="L12" s="36"/>
      <c r="M12" s="36"/>
    </row>
    <row r="13" spans="2:19" ht="36" x14ac:dyDescent="0.25">
      <c r="B13" s="207" t="s">
        <v>463</v>
      </c>
      <c r="C13" s="210" t="s">
        <v>464</v>
      </c>
      <c r="D13" s="207" t="s">
        <v>32</v>
      </c>
      <c r="E13" s="207" t="s">
        <v>32</v>
      </c>
      <c r="F13" s="207" t="s">
        <v>32</v>
      </c>
      <c r="G13" s="207" t="s">
        <v>32</v>
      </c>
      <c r="H13" s="207">
        <v>83.7</v>
      </c>
      <c r="I13" s="212">
        <v>83.7</v>
      </c>
      <c r="J13" s="208"/>
      <c r="K13" s="208"/>
      <c r="L13" s="36"/>
      <c r="M13" s="36"/>
    </row>
    <row r="14" spans="2:19" ht="36" x14ac:dyDescent="0.25">
      <c r="B14" s="207" t="s">
        <v>852</v>
      </c>
      <c r="C14" s="210" t="s">
        <v>853</v>
      </c>
      <c r="D14" s="207" t="s">
        <v>32</v>
      </c>
      <c r="E14" s="207" t="s">
        <v>32</v>
      </c>
      <c r="F14" s="207" t="s">
        <v>32</v>
      </c>
      <c r="G14" s="207" t="s">
        <v>32</v>
      </c>
      <c r="H14" s="207">
        <v>1.9</v>
      </c>
      <c r="I14" s="207">
        <v>1.9</v>
      </c>
      <c r="J14" s="208"/>
      <c r="K14" s="208"/>
      <c r="L14" s="36"/>
      <c r="M14" s="36"/>
    </row>
    <row r="15" spans="2:19" ht="60" x14ac:dyDescent="0.25">
      <c r="B15" s="207" t="s">
        <v>465</v>
      </c>
      <c r="C15" s="210" t="s">
        <v>466</v>
      </c>
      <c r="D15" s="207" t="s">
        <v>32</v>
      </c>
      <c r="E15" s="207" t="s">
        <v>32</v>
      </c>
      <c r="F15" s="207" t="s">
        <v>32</v>
      </c>
      <c r="G15" s="207">
        <v>1</v>
      </c>
      <c r="H15" s="207">
        <v>1</v>
      </c>
      <c r="I15" s="207">
        <v>1</v>
      </c>
      <c r="J15" s="207"/>
      <c r="K15" s="207"/>
      <c r="L15" s="37"/>
      <c r="M15" s="37"/>
      <c r="S15" s="61"/>
    </row>
    <row r="16" spans="2:19" ht="36" x14ac:dyDescent="0.25">
      <c r="B16" s="207" t="s">
        <v>850</v>
      </c>
      <c r="C16" s="210" t="s">
        <v>851</v>
      </c>
      <c r="D16" s="207" t="s">
        <v>32</v>
      </c>
      <c r="E16" s="207" t="s">
        <v>32</v>
      </c>
      <c r="F16" s="207" t="s">
        <v>32</v>
      </c>
      <c r="G16" s="207" t="s">
        <v>32</v>
      </c>
      <c r="H16" s="207">
        <v>19</v>
      </c>
      <c r="I16" s="207">
        <v>19</v>
      </c>
      <c r="J16" s="207"/>
      <c r="K16" s="207"/>
      <c r="L16" s="37"/>
      <c r="M16" s="37"/>
      <c r="S16" s="61"/>
    </row>
    <row r="17" spans="2:19" ht="24" x14ac:dyDescent="0.25">
      <c r="B17" s="209" t="s">
        <v>860</v>
      </c>
      <c r="C17" s="139" t="s">
        <v>861</v>
      </c>
      <c r="D17" s="207"/>
      <c r="E17" s="207"/>
      <c r="F17" s="207"/>
      <c r="G17" s="207"/>
      <c r="H17" s="207">
        <v>2.4</v>
      </c>
      <c r="I17" s="207">
        <v>2.4</v>
      </c>
      <c r="J17" s="207"/>
      <c r="K17" s="207"/>
      <c r="L17" s="37"/>
      <c r="M17" s="37"/>
      <c r="S17" s="61"/>
    </row>
    <row r="18" spans="2:19" ht="36" x14ac:dyDescent="0.25">
      <c r="B18" s="207" t="s">
        <v>456</v>
      </c>
      <c r="C18" s="210" t="s">
        <v>473</v>
      </c>
      <c r="D18" s="207" t="s">
        <v>32</v>
      </c>
      <c r="E18" s="207" t="s">
        <v>32</v>
      </c>
      <c r="F18" s="207" t="s">
        <v>32</v>
      </c>
      <c r="G18" s="176">
        <v>1</v>
      </c>
      <c r="H18" s="176">
        <v>1</v>
      </c>
      <c r="I18" s="176">
        <v>1</v>
      </c>
      <c r="J18" s="213"/>
      <c r="K18" s="213"/>
      <c r="L18" s="37"/>
      <c r="M18" s="37"/>
    </row>
    <row r="19" spans="2:19" ht="24" x14ac:dyDescent="0.25">
      <c r="B19" s="207" t="s">
        <v>459</v>
      </c>
      <c r="C19" s="210" t="s">
        <v>460</v>
      </c>
      <c r="D19" s="207" t="s">
        <v>32</v>
      </c>
      <c r="E19" s="207" t="s">
        <v>32</v>
      </c>
      <c r="F19" s="207" t="s">
        <v>32</v>
      </c>
      <c r="G19" s="176">
        <v>8</v>
      </c>
      <c r="H19" s="176">
        <v>18</v>
      </c>
      <c r="I19" s="176">
        <v>92</v>
      </c>
      <c r="J19" s="213"/>
      <c r="K19" s="213"/>
      <c r="L19" s="37"/>
      <c r="M19" s="37"/>
    </row>
    <row r="20" spans="2:19" ht="51" x14ac:dyDescent="0.25">
      <c r="B20" s="214" t="s">
        <v>848</v>
      </c>
      <c r="C20" s="199" t="s">
        <v>849</v>
      </c>
      <c r="D20" s="207" t="s">
        <v>32</v>
      </c>
      <c r="E20" s="207" t="s">
        <v>32</v>
      </c>
      <c r="F20" s="207" t="s">
        <v>32</v>
      </c>
      <c r="G20" s="207" t="s">
        <v>32</v>
      </c>
      <c r="H20" s="207" t="s">
        <v>32</v>
      </c>
      <c r="I20" s="176">
        <v>2</v>
      </c>
      <c r="J20" s="213"/>
      <c r="K20" s="213"/>
      <c r="L20" s="37"/>
      <c r="M20" s="37"/>
    </row>
    <row r="21" spans="2:19" ht="48" x14ac:dyDescent="0.25">
      <c r="B21" s="129" t="s">
        <v>854</v>
      </c>
      <c r="C21" s="139" t="s">
        <v>855</v>
      </c>
      <c r="D21" s="207" t="s">
        <v>32</v>
      </c>
      <c r="E21" s="207" t="s">
        <v>32</v>
      </c>
      <c r="F21" s="207" t="s">
        <v>32</v>
      </c>
      <c r="G21" s="207" t="s">
        <v>32</v>
      </c>
      <c r="H21" s="176">
        <v>1725</v>
      </c>
      <c r="I21" s="176">
        <v>1840</v>
      </c>
      <c r="J21" s="213"/>
      <c r="K21" s="213"/>
      <c r="L21" s="37"/>
      <c r="M21" s="37"/>
    </row>
    <row r="22" spans="2:19" ht="36" x14ac:dyDescent="0.25">
      <c r="B22" s="207" t="s">
        <v>457</v>
      </c>
      <c r="C22" s="210" t="s">
        <v>458</v>
      </c>
      <c r="D22" s="207" t="s">
        <v>32</v>
      </c>
      <c r="E22" s="207" t="s">
        <v>32</v>
      </c>
      <c r="F22" s="207" t="s">
        <v>32</v>
      </c>
      <c r="G22" s="207">
        <v>40</v>
      </c>
      <c r="H22" s="207">
        <v>40</v>
      </c>
      <c r="I22" s="207">
        <v>40</v>
      </c>
      <c r="J22" s="207"/>
      <c r="K22" s="207"/>
      <c r="L22" s="37"/>
      <c r="M22" s="37"/>
    </row>
    <row r="23" spans="2:19" ht="24" x14ac:dyDescent="0.25">
      <c r="B23" s="129" t="s">
        <v>842</v>
      </c>
      <c r="C23" s="138" t="s">
        <v>843</v>
      </c>
      <c r="D23" s="207" t="s">
        <v>32</v>
      </c>
      <c r="E23" s="207" t="s">
        <v>32</v>
      </c>
      <c r="F23" s="207" t="s">
        <v>32</v>
      </c>
      <c r="G23" s="207" t="s">
        <v>32</v>
      </c>
      <c r="H23" s="207" t="s">
        <v>32</v>
      </c>
      <c r="I23" s="207">
        <v>1</v>
      </c>
      <c r="J23" s="215"/>
      <c r="K23" s="215"/>
      <c r="L23" s="29"/>
      <c r="M23" s="29"/>
    </row>
    <row r="24" spans="2:19" ht="36" x14ac:dyDescent="0.25">
      <c r="B24" s="176" t="s">
        <v>844</v>
      </c>
      <c r="C24" s="192" t="s">
        <v>845</v>
      </c>
      <c r="D24" s="207" t="s">
        <v>32</v>
      </c>
      <c r="E24" s="207" t="s">
        <v>32</v>
      </c>
      <c r="F24" s="207" t="s">
        <v>32</v>
      </c>
      <c r="G24" s="207" t="s">
        <v>32</v>
      </c>
      <c r="H24" s="207">
        <v>1</v>
      </c>
      <c r="I24" s="207">
        <v>1</v>
      </c>
      <c r="J24" s="215"/>
      <c r="K24" s="215"/>
      <c r="L24" s="29"/>
      <c r="M24" s="29"/>
    </row>
    <row r="25" spans="2:19" ht="36" x14ac:dyDescent="0.25">
      <c r="B25" s="133" t="s">
        <v>852</v>
      </c>
      <c r="C25" s="139" t="s">
        <v>853</v>
      </c>
      <c r="D25" s="207" t="s">
        <v>32</v>
      </c>
      <c r="E25" s="207" t="s">
        <v>32</v>
      </c>
      <c r="F25" s="207" t="s">
        <v>32</v>
      </c>
      <c r="G25" s="207" t="s">
        <v>32</v>
      </c>
      <c r="H25" s="207">
        <v>0.64</v>
      </c>
      <c r="I25" s="207">
        <v>0.64</v>
      </c>
      <c r="J25" s="207"/>
      <c r="K25" s="207"/>
      <c r="L25" s="22"/>
      <c r="M25" s="22"/>
    </row>
  </sheetData>
  <mergeCells count="6">
    <mergeCell ref="B7:B8"/>
    <mergeCell ref="K1:M1"/>
    <mergeCell ref="K2:M2"/>
    <mergeCell ref="K3:M3"/>
    <mergeCell ref="D7:M7"/>
    <mergeCell ref="C7:C8"/>
  </mergeCells>
  <pageMargins left="0" right="0" top="0" bottom="0" header="0" footer="0"/>
  <pageSetup scale="9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U348"/>
  <sheetViews>
    <sheetView zoomScale="80" zoomScaleNormal="80" workbookViewId="0">
      <pane ySplit="7" topLeftCell="A8" activePane="bottomLeft" state="frozen"/>
      <selection pane="bottomLeft" activeCell="S170" sqref="S170:S172"/>
    </sheetView>
  </sheetViews>
  <sheetFormatPr defaultRowHeight="15" x14ac:dyDescent="0.25"/>
  <cols>
    <col min="1" max="1" width="4.28515625" customWidth="1"/>
    <col min="3" max="3" width="11.7109375" customWidth="1"/>
    <col min="4" max="4" width="31.5703125" customWidth="1"/>
    <col min="5" max="5" width="15.28515625" customWidth="1"/>
    <col min="6" max="6" width="12.5703125" customWidth="1"/>
    <col min="7" max="7" width="13.140625" customWidth="1"/>
    <col min="8" max="8" width="17.5703125" customWidth="1"/>
    <col min="9" max="9" width="6.5703125" customWidth="1"/>
    <col min="10" max="10" width="7.85546875" customWidth="1"/>
    <col min="11" max="11" width="12.140625" customWidth="1"/>
    <col min="12" max="12" width="12.28515625" customWidth="1"/>
    <col min="13" max="13" width="12" customWidth="1"/>
    <col min="14" max="14" width="13.7109375" customWidth="1"/>
    <col min="15" max="15" width="10" bestFit="1" customWidth="1"/>
    <col min="16" max="16" width="12.5703125" bestFit="1" customWidth="1"/>
    <col min="17" max="17" width="11.85546875" customWidth="1"/>
    <col min="18" max="19" width="9.28515625" bestFit="1" customWidth="1"/>
    <col min="20" max="20" width="9.5703125" customWidth="1"/>
  </cols>
  <sheetData>
    <row r="1" spans="2:21" ht="15.75" x14ac:dyDescent="0.25">
      <c r="K1" s="13"/>
      <c r="L1" s="13"/>
      <c r="M1" s="13"/>
      <c r="O1" s="13"/>
      <c r="P1" s="13"/>
      <c r="Q1" s="12" t="s">
        <v>117</v>
      </c>
      <c r="R1" s="30"/>
      <c r="S1" s="30"/>
      <c r="U1" s="13"/>
    </row>
    <row r="2" spans="2:21" ht="15.75" x14ac:dyDescent="0.25">
      <c r="K2" s="13"/>
      <c r="L2" s="13"/>
      <c r="M2" s="13"/>
      <c r="O2" s="13"/>
      <c r="P2" s="13"/>
      <c r="Q2" s="12" t="s">
        <v>0</v>
      </c>
      <c r="R2" s="12"/>
      <c r="S2" s="12"/>
      <c r="U2" s="13"/>
    </row>
    <row r="3" spans="2:21" ht="15.75" x14ac:dyDescent="0.25">
      <c r="K3" s="13"/>
      <c r="L3" s="13"/>
      <c r="M3" s="13"/>
      <c r="O3" s="13"/>
      <c r="P3" s="13"/>
      <c r="Q3" s="12" t="s">
        <v>12</v>
      </c>
      <c r="R3" s="12"/>
      <c r="S3" s="12"/>
      <c r="U3" s="13"/>
    </row>
    <row r="4" spans="2:21" ht="15.75" x14ac:dyDescent="0.25">
      <c r="B4" s="1"/>
    </row>
    <row r="5" spans="2:21" ht="15.75" x14ac:dyDescent="0.25">
      <c r="B5" s="1" t="s">
        <v>13</v>
      </c>
      <c r="C5" s="4"/>
      <c r="D5" s="4"/>
      <c r="E5" s="7"/>
      <c r="F5" s="7"/>
      <c r="G5" s="7"/>
      <c r="H5" s="7"/>
      <c r="I5" s="7"/>
      <c r="J5" s="7"/>
      <c r="K5" s="7"/>
      <c r="L5" s="7"/>
      <c r="M5" s="7"/>
      <c r="N5" s="7"/>
      <c r="O5" s="7"/>
      <c r="P5" s="7"/>
      <c r="Q5" s="7"/>
      <c r="R5" s="7"/>
      <c r="S5" s="269"/>
      <c r="T5" s="269"/>
      <c r="U5" s="7"/>
    </row>
    <row r="6" spans="2:21" s="26" customFormat="1" ht="24" customHeight="1" x14ac:dyDescent="0.2">
      <c r="B6" s="267" t="s">
        <v>14</v>
      </c>
      <c r="C6" s="267"/>
      <c r="D6" s="267"/>
      <c r="E6" s="267"/>
      <c r="F6" s="267"/>
      <c r="G6" s="267"/>
      <c r="H6" s="267"/>
      <c r="I6" s="267"/>
      <c r="J6" s="267"/>
      <c r="K6" s="267" t="s">
        <v>15</v>
      </c>
      <c r="L6" s="267"/>
      <c r="M6" s="267"/>
      <c r="N6" s="267"/>
      <c r="O6" s="267"/>
      <c r="P6" s="267"/>
      <c r="Q6" s="267"/>
      <c r="R6" s="267" t="s">
        <v>16</v>
      </c>
      <c r="S6" s="267"/>
      <c r="T6" s="267"/>
    </row>
    <row r="7" spans="2:21" s="26" customFormat="1" ht="60" x14ac:dyDescent="0.2">
      <c r="B7" s="47" t="s">
        <v>4</v>
      </c>
      <c r="C7" s="47" t="s">
        <v>113</v>
      </c>
      <c r="D7" s="47" t="s">
        <v>17</v>
      </c>
      <c r="E7" s="47" t="s">
        <v>119</v>
      </c>
      <c r="F7" s="47" t="s">
        <v>18</v>
      </c>
      <c r="G7" s="47" t="s">
        <v>19</v>
      </c>
      <c r="H7" s="47" t="s">
        <v>20</v>
      </c>
      <c r="I7" s="47" t="s">
        <v>21</v>
      </c>
      <c r="J7" s="47" t="s">
        <v>22</v>
      </c>
      <c r="K7" s="47" t="s">
        <v>23</v>
      </c>
      <c r="L7" s="47" t="s">
        <v>24</v>
      </c>
      <c r="M7" s="47" t="s">
        <v>25</v>
      </c>
      <c r="N7" s="47" t="s">
        <v>26</v>
      </c>
      <c r="O7" s="47" t="s">
        <v>27</v>
      </c>
      <c r="P7" s="47" t="s">
        <v>28</v>
      </c>
      <c r="Q7" s="47" t="s">
        <v>120</v>
      </c>
      <c r="R7" s="47" t="s">
        <v>29</v>
      </c>
      <c r="S7" s="47" t="s">
        <v>30</v>
      </c>
      <c r="T7" s="47" t="s">
        <v>31</v>
      </c>
    </row>
    <row r="8" spans="2:21" s="26" customFormat="1" ht="12" x14ac:dyDescent="0.2">
      <c r="B8" s="44">
        <v>1</v>
      </c>
      <c r="C8" s="44"/>
      <c r="D8" s="272" t="s">
        <v>388</v>
      </c>
      <c r="E8" s="272"/>
      <c r="F8" s="272"/>
      <c r="G8" s="272"/>
      <c r="H8" s="272"/>
      <c r="I8" s="272"/>
      <c r="J8" s="272"/>
      <c r="K8" s="272"/>
      <c r="L8" s="272"/>
      <c r="M8" s="272"/>
      <c r="N8" s="272"/>
      <c r="O8" s="272"/>
      <c r="P8" s="272"/>
      <c r="Q8" s="272"/>
      <c r="R8" s="272"/>
      <c r="S8" s="272"/>
      <c r="T8" s="272"/>
    </row>
    <row r="9" spans="2:21" s="26" customFormat="1" ht="12" x14ac:dyDescent="0.2">
      <c r="B9" s="44">
        <v>1.1000000000000001</v>
      </c>
      <c r="C9" s="44"/>
      <c r="D9" s="270" t="s">
        <v>242</v>
      </c>
      <c r="E9" s="270"/>
      <c r="F9" s="270"/>
      <c r="G9" s="270"/>
      <c r="H9" s="270"/>
      <c r="I9" s="270"/>
      <c r="J9" s="270"/>
      <c r="K9" s="270"/>
      <c r="L9" s="270"/>
      <c r="M9" s="270"/>
      <c r="N9" s="270"/>
      <c r="O9" s="270"/>
      <c r="P9" s="270"/>
      <c r="Q9" s="270"/>
      <c r="R9" s="270"/>
      <c r="S9" s="270"/>
      <c r="T9" s="270"/>
    </row>
    <row r="10" spans="2:21" s="26" customFormat="1" ht="12" x14ac:dyDescent="0.2">
      <c r="B10" s="44" t="s">
        <v>6</v>
      </c>
      <c r="C10" s="44"/>
      <c r="D10" s="270" t="s">
        <v>243</v>
      </c>
      <c r="E10" s="270"/>
      <c r="F10" s="270"/>
      <c r="G10" s="270"/>
      <c r="H10" s="270"/>
      <c r="I10" s="270"/>
      <c r="J10" s="270"/>
      <c r="K10" s="270"/>
      <c r="L10" s="270"/>
      <c r="M10" s="270"/>
      <c r="N10" s="270"/>
      <c r="O10" s="270"/>
      <c r="P10" s="270"/>
      <c r="Q10" s="270"/>
      <c r="R10" s="270"/>
      <c r="S10" s="270"/>
      <c r="T10" s="270"/>
    </row>
    <row r="11" spans="2:21" s="26" customFormat="1" ht="12" x14ac:dyDescent="0.2">
      <c r="B11" s="45" t="s">
        <v>33</v>
      </c>
      <c r="C11" s="45"/>
      <c r="D11" s="271" t="s">
        <v>185</v>
      </c>
      <c r="E11" s="271"/>
      <c r="F11" s="271"/>
      <c r="G11" s="271"/>
      <c r="H11" s="271"/>
      <c r="I11" s="271"/>
      <c r="J11" s="271"/>
      <c r="K11" s="271"/>
      <c r="L11" s="271"/>
      <c r="M11" s="271"/>
      <c r="N11" s="271"/>
      <c r="O11" s="271"/>
      <c r="P11" s="271"/>
      <c r="Q11" s="271"/>
      <c r="R11" s="271"/>
      <c r="S11" s="271"/>
      <c r="T11" s="271"/>
    </row>
    <row r="12" spans="2:21" s="26" customFormat="1" ht="36" x14ac:dyDescent="0.2">
      <c r="B12" s="72" t="s">
        <v>34</v>
      </c>
      <c r="C12" s="72" t="s">
        <v>761</v>
      </c>
      <c r="D12" s="82" t="s">
        <v>762</v>
      </c>
      <c r="E12" s="72" t="s">
        <v>244</v>
      </c>
      <c r="F12" s="72" t="s">
        <v>245</v>
      </c>
      <c r="G12" s="72" t="s">
        <v>246</v>
      </c>
      <c r="H12" s="72" t="s">
        <v>247</v>
      </c>
      <c r="I12" s="72" t="s">
        <v>149</v>
      </c>
      <c r="J12" s="72" t="s">
        <v>32</v>
      </c>
      <c r="K12" s="72">
        <f>L12+M12+P12</f>
        <v>294831.3</v>
      </c>
      <c r="L12" s="72">
        <v>22112.36</v>
      </c>
      <c r="M12" s="72">
        <v>22112.34</v>
      </c>
      <c r="N12" s="72">
        <v>0</v>
      </c>
      <c r="O12" s="72">
        <v>0</v>
      </c>
      <c r="P12" s="72">
        <v>250606.6</v>
      </c>
      <c r="Q12" s="83">
        <v>0</v>
      </c>
      <c r="R12" s="84">
        <v>43434</v>
      </c>
      <c r="S12" s="85">
        <v>43433</v>
      </c>
      <c r="T12" s="72" t="s">
        <v>721</v>
      </c>
    </row>
    <row r="13" spans="2:21" s="26" customFormat="1" ht="36" x14ac:dyDescent="0.2">
      <c r="B13" s="72" t="s">
        <v>35</v>
      </c>
      <c r="C13" s="72" t="s">
        <v>763</v>
      </c>
      <c r="D13" s="86" t="s">
        <v>248</v>
      </c>
      <c r="E13" s="87" t="s">
        <v>249</v>
      </c>
      <c r="F13" s="87" t="s">
        <v>245</v>
      </c>
      <c r="G13" s="87" t="s">
        <v>250</v>
      </c>
      <c r="H13" s="87" t="s">
        <v>247</v>
      </c>
      <c r="I13" s="87" t="s">
        <v>149</v>
      </c>
      <c r="J13" s="87" t="s">
        <v>32</v>
      </c>
      <c r="K13" s="72">
        <v>346374.18</v>
      </c>
      <c r="L13" s="87">
        <v>25978.07</v>
      </c>
      <c r="M13" s="87">
        <v>25978.06</v>
      </c>
      <c r="N13" s="87">
        <v>0</v>
      </c>
      <c r="O13" s="87">
        <v>0</v>
      </c>
      <c r="P13" s="87">
        <v>294418.05</v>
      </c>
      <c r="Q13" s="83">
        <v>0</v>
      </c>
      <c r="R13" s="87" t="s">
        <v>723</v>
      </c>
      <c r="S13" s="72" t="s">
        <v>723</v>
      </c>
      <c r="T13" s="72" t="s">
        <v>721</v>
      </c>
    </row>
    <row r="14" spans="2:21" s="26" customFormat="1" ht="36" x14ac:dyDescent="0.2">
      <c r="B14" s="72" t="s">
        <v>395</v>
      </c>
      <c r="C14" s="72" t="s">
        <v>764</v>
      </c>
      <c r="D14" s="82" t="s">
        <v>251</v>
      </c>
      <c r="E14" s="72" t="s">
        <v>252</v>
      </c>
      <c r="F14" s="72" t="s">
        <v>245</v>
      </c>
      <c r="G14" s="72" t="s">
        <v>253</v>
      </c>
      <c r="H14" s="72" t="s">
        <v>247</v>
      </c>
      <c r="I14" s="72" t="s">
        <v>149</v>
      </c>
      <c r="J14" s="72" t="s">
        <v>32</v>
      </c>
      <c r="K14" s="72">
        <f>L14+M14+P14</f>
        <v>390711</v>
      </c>
      <c r="L14" s="72">
        <v>29303.33</v>
      </c>
      <c r="M14" s="72">
        <v>29303.32</v>
      </c>
      <c r="N14" s="72">
        <v>0</v>
      </c>
      <c r="O14" s="72">
        <v>0</v>
      </c>
      <c r="P14" s="72">
        <v>332104.34999999998</v>
      </c>
      <c r="Q14" s="83">
        <v>0</v>
      </c>
      <c r="R14" s="72" t="s">
        <v>753</v>
      </c>
      <c r="S14" s="72" t="s">
        <v>753</v>
      </c>
      <c r="T14" s="72" t="s">
        <v>721</v>
      </c>
    </row>
    <row r="15" spans="2:21" s="26" customFormat="1" ht="12" x14ac:dyDescent="0.2">
      <c r="B15" s="88" t="s">
        <v>36</v>
      </c>
      <c r="C15" s="88"/>
      <c r="D15" s="266" t="s">
        <v>256</v>
      </c>
      <c r="E15" s="266"/>
      <c r="F15" s="266"/>
      <c r="G15" s="266"/>
      <c r="H15" s="266"/>
      <c r="I15" s="266"/>
      <c r="J15" s="266"/>
      <c r="K15" s="266"/>
      <c r="L15" s="266"/>
      <c r="M15" s="266"/>
      <c r="N15" s="266"/>
      <c r="O15" s="266"/>
      <c r="P15" s="266"/>
      <c r="Q15" s="266"/>
      <c r="R15" s="266"/>
      <c r="S15" s="266"/>
      <c r="T15" s="266"/>
    </row>
    <row r="16" spans="2:21" s="26" customFormat="1" ht="23.25" customHeight="1" x14ac:dyDescent="0.2">
      <c r="B16" s="257" t="s">
        <v>37</v>
      </c>
      <c r="C16" s="261" t="str">
        <f>'[1]2 lentelė'!C15</f>
        <v>R04-7724-220000-7241</v>
      </c>
      <c r="D16" s="260" t="s">
        <v>257</v>
      </c>
      <c r="E16" s="257" t="s">
        <v>258</v>
      </c>
      <c r="F16" s="257" t="s">
        <v>245</v>
      </c>
      <c r="G16" s="261" t="s">
        <v>269</v>
      </c>
      <c r="H16" s="257" t="s">
        <v>177</v>
      </c>
      <c r="I16" s="257" t="s">
        <v>149</v>
      </c>
      <c r="J16" s="257" t="s">
        <v>32</v>
      </c>
      <c r="K16" s="257">
        <v>110463.53</v>
      </c>
      <c r="L16" s="257">
        <v>8284.77</v>
      </c>
      <c r="M16" s="257">
        <v>8284.76</v>
      </c>
      <c r="N16" s="257">
        <v>0</v>
      </c>
      <c r="O16" s="257">
        <v>0</v>
      </c>
      <c r="P16" s="257">
        <v>93894</v>
      </c>
      <c r="Q16" s="259">
        <v>0</v>
      </c>
      <c r="R16" s="257" t="s">
        <v>735</v>
      </c>
      <c r="S16" s="257" t="s">
        <v>735</v>
      </c>
      <c r="T16" s="257" t="s">
        <v>721</v>
      </c>
    </row>
    <row r="17" spans="2:20" s="26" customFormat="1" ht="12" x14ac:dyDescent="0.2">
      <c r="B17" s="257"/>
      <c r="C17" s="262"/>
      <c r="D17" s="260"/>
      <c r="E17" s="257"/>
      <c r="F17" s="257"/>
      <c r="G17" s="262"/>
      <c r="H17" s="257"/>
      <c r="I17" s="257"/>
      <c r="J17" s="257"/>
      <c r="K17" s="257"/>
      <c r="L17" s="257"/>
      <c r="M17" s="257"/>
      <c r="N17" s="257"/>
      <c r="O17" s="257"/>
      <c r="P17" s="257"/>
      <c r="Q17" s="259"/>
      <c r="R17" s="257"/>
      <c r="S17" s="257"/>
      <c r="T17" s="257"/>
    </row>
    <row r="18" spans="2:20" s="26" customFormat="1" ht="36" x14ac:dyDescent="0.2">
      <c r="B18" s="72" t="s">
        <v>38</v>
      </c>
      <c r="C18" s="72" t="s">
        <v>765</v>
      </c>
      <c r="D18" s="82" t="s">
        <v>259</v>
      </c>
      <c r="E18" s="72" t="s">
        <v>244</v>
      </c>
      <c r="F18" s="72" t="s">
        <v>245</v>
      </c>
      <c r="G18" s="72" t="s">
        <v>246</v>
      </c>
      <c r="H18" s="72" t="s">
        <v>177</v>
      </c>
      <c r="I18" s="72" t="s">
        <v>149</v>
      </c>
      <c r="J18" s="72" t="s">
        <v>32</v>
      </c>
      <c r="K18" s="72">
        <v>120936.48</v>
      </c>
      <c r="L18" s="72">
        <v>9070.25</v>
      </c>
      <c r="M18" s="72">
        <v>9070.23</v>
      </c>
      <c r="N18" s="72">
        <v>0</v>
      </c>
      <c r="O18" s="72">
        <v>0</v>
      </c>
      <c r="P18" s="72">
        <v>102796</v>
      </c>
      <c r="Q18" s="83">
        <v>0</v>
      </c>
      <c r="R18" s="72" t="s">
        <v>735</v>
      </c>
      <c r="S18" s="72" t="s">
        <v>735</v>
      </c>
      <c r="T18" s="72" t="s">
        <v>721</v>
      </c>
    </row>
    <row r="19" spans="2:20" s="26" customFormat="1" ht="36" x14ac:dyDescent="0.2">
      <c r="B19" s="72" t="s">
        <v>396</v>
      </c>
      <c r="C19" s="72" t="s">
        <v>766</v>
      </c>
      <c r="D19" s="86" t="s">
        <v>260</v>
      </c>
      <c r="E19" s="87" t="s">
        <v>249</v>
      </c>
      <c r="F19" s="87" t="s">
        <v>245</v>
      </c>
      <c r="G19" s="87" t="s">
        <v>250</v>
      </c>
      <c r="H19" s="87" t="s">
        <v>177</v>
      </c>
      <c r="I19" s="87" t="s">
        <v>149</v>
      </c>
      <c r="J19" s="87" t="s">
        <v>32</v>
      </c>
      <c r="K19" s="72">
        <v>377054.52999999997</v>
      </c>
      <c r="L19" s="87">
        <v>28279.09</v>
      </c>
      <c r="M19" s="87">
        <v>28279.09</v>
      </c>
      <c r="N19" s="87">
        <v>0</v>
      </c>
      <c r="O19" s="87">
        <v>0</v>
      </c>
      <c r="P19" s="87">
        <v>320496.34999999998</v>
      </c>
      <c r="Q19" s="83">
        <v>0</v>
      </c>
      <c r="R19" s="87" t="s">
        <v>735</v>
      </c>
      <c r="S19" s="72" t="s">
        <v>734</v>
      </c>
      <c r="T19" s="97">
        <v>-1</v>
      </c>
    </row>
    <row r="20" spans="2:20" s="26" customFormat="1" ht="36" x14ac:dyDescent="0.2">
      <c r="B20" s="72" t="s">
        <v>397</v>
      </c>
      <c r="C20" s="72" t="s">
        <v>767</v>
      </c>
      <c r="D20" s="82" t="s">
        <v>261</v>
      </c>
      <c r="E20" s="72" t="s">
        <v>252</v>
      </c>
      <c r="F20" s="72" t="s">
        <v>245</v>
      </c>
      <c r="G20" s="72" t="s">
        <v>253</v>
      </c>
      <c r="H20" s="72" t="s">
        <v>177</v>
      </c>
      <c r="I20" s="72" t="s">
        <v>149</v>
      </c>
      <c r="J20" s="72" t="s">
        <v>32</v>
      </c>
      <c r="K20" s="72">
        <v>557868.85</v>
      </c>
      <c r="L20" s="72">
        <v>41840.17</v>
      </c>
      <c r="M20" s="72">
        <v>41840.160000000003</v>
      </c>
      <c r="N20" s="72">
        <v>0</v>
      </c>
      <c r="O20" s="72">
        <v>0</v>
      </c>
      <c r="P20" s="72">
        <v>474188.52</v>
      </c>
      <c r="Q20" s="83">
        <v>0</v>
      </c>
      <c r="R20" s="72" t="s">
        <v>734</v>
      </c>
      <c r="S20" s="72" t="s">
        <v>734</v>
      </c>
      <c r="T20" s="72" t="s">
        <v>721</v>
      </c>
    </row>
    <row r="21" spans="2:20" s="26" customFormat="1" ht="36" x14ac:dyDescent="0.2">
      <c r="B21" s="83" t="s">
        <v>398</v>
      </c>
      <c r="C21" s="72" t="s">
        <v>768</v>
      </c>
      <c r="D21" s="82" t="s">
        <v>262</v>
      </c>
      <c r="E21" s="72" t="s">
        <v>254</v>
      </c>
      <c r="F21" s="72" t="s">
        <v>245</v>
      </c>
      <c r="G21" s="72" t="s">
        <v>255</v>
      </c>
      <c r="H21" s="72" t="s">
        <v>263</v>
      </c>
      <c r="I21" s="72" t="s">
        <v>149</v>
      </c>
      <c r="J21" s="72" t="s">
        <v>32</v>
      </c>
      <c r="K21" s="72">
        <v>290086.33</v>
      </c>
      <c r="L21" s="72">
        <v>21756.48</v>
      </c>
      <c r="M21" s="72">
        <v>21756.47</v>
      </c>
      <c r="N21" s="72">
        <v>0</v>
      </c>
      <c r="O21" s="72">
        <v>0</v>
      </c>
      <c r="P21" s="72">
        <v>246573.38</v>
      </c>
      <c r="Q21" s="83">
        <v>0</v>
      </c>
      <c r="R21" s="72" t="s">
        <v>734</v>
      </c>
      <c r="S21" s="72" t="s">
        <v>734</v>
      </c>
      <c r="T21" s="72" t="s">
        <v>721</v>
      </c>
    </row>
    <row r="22" spans="2:20" s="26" customFormat="1" ht="12" x14ac:dyDescent="0.2">
      <c r="B22" s="88" t="s">
        <v>153</v>
      </c>
      <c r="C22" s="89"/>
      <c r="D22" s="266" t="s">
        <v>264</v>
      </c>
      <c r="E22" s="266"/>
      <c r="F22" s="266"/>
      <c r="G22" s="266"/>
      <c r="H22" s="266"/>
      <c r="I22" s="266"/>
      <c r="J22" s="266"/>
      <c r="K22" s="266"/>
      <c r="L22" s="266"/>
      <c r="M22" s="266"/>
      <c r="N22" s="266"/>
      <c r="O22" s="266"/>
      <c r="P22" s="266"/>
      <c r="Q22" s="266"/>
      <c r="R22" s="266"/>
      <c r="S22" s="266"/>
      <c r="T22" s="266"/>
    </row>
    <row r="23" spans="2:20" s="26" customFormat="1" ht="23.25" customHeight="1" x14ac:dyDescent="0.2">
      <c r="B23" s="257" t="s">
        <v>155</v>
      </c>
      <c r="C23" s="261" t="s">
        <v>769</v>
      </c>
      <c r="D23" s="260" t="s">
        <v>265</v>
      </c>
      <c r="E23" s="257" t="s">
        <v>252</v>
      </c>
      <c r="F23" s="257" t="s">
        <v>245</v>
      </c>
      <c r="G23" s="261" t="s">
        <v>253</v>
      </c>
      <c r="H23" s="257" t="s">
        <v>266</v>
      </c>
      <c r="I23" s="257" t="s">
        <v>149</v>
      </c>
      <c r="J23" s="257" t="s">
        <v>32</v>
      </c>
      <c r="K23" s="257">
        <f>L23+P23</f>
        <v>721036.6</v>
      </c>
      <c r="L23" s="257">
        <v>108155.49</v>
      </c>
      <c r="M23" s="257">
        <v>0</v>
      </c>
      <c r="N23" s="257">
        <v>0</v>
      </c>
      <c r="O23" s="257">
        <v>0</v>
      </c>
      <c r="P23" s="257">
        <v>612881.11</v>
      </c>
      <c r="Q23" s="259">
        <v>0</v>
      </c>
      <c r="R23" s="257" t="s">
        <v>735</v>
      </c>
      <c r="S23" s="257" t="s">
        <v>735</v>
      </c>
      <c r="T23" s="257" t="s">
        <v>721</v>
      </c>
    </row>
    <row r="24" spans="2:20" s="26" customFormat="1" ht="12" x14ac:dyDescent="0.2">
      <c r="B24" s="257"/>
      <c r="C24" s="262"/>
      <c r="D24" s="260"/>
      <c r="E24" s="257"/>
      <c r="F24" s="257"/>
      <c r="G24" s="262"/>
      <c r="H24" s="257"/>
      <c r="I24" s="257"/>
      <c r="J24" s="257"/>
      <c r="K24" s="257"/>
      <c r="L24" s="257"/>
      <c r="M24" s="257"/>
      <c r="N24" s="257"/>
      <c r="O24" s="257"/>
      <c r="P24" s="257"/>
      <c r="Q24" s="259"/>
      <c r="R24" s="257"/>
      <c r="S24" s="257"/>
      <c r="T24" s="257"/>
    </row>
    <row r="25" spans="2:20" s="26" customFormat="1" ht="36" x14ac:dyDescent="0.2">
      <c r="B25" s="87" t="s">
        <v>399</v>
      </c>
      <c r="C25" s="90" t="s">
        <v>770</v>
      </c>
      <c r="D25" s="82" t="s">
        <v>267</v>
      </c>
      <c r="E25" s="72" t="s">
        <v>268</v>
      </c>
      <c r="F25" s="72" t="s">
        <v>245</v>
      </c>
      <c r="G25" s="72" t="s">
        <v>269</v>
      </c>
      <c r="H25" s="72" t="s">
        <v>266</v>
      </c>
      <c r="I25" s="72" t="s">
        <v>149</v>
      </c>
      <c r="J25" s="72" t="s">
        <v>32</v>
      </c>
      <c r="K25" s="72">
        <v>143272.79999999999</v>
      </c>
      <c r="L25" s="72">
        <v>21490.92</v>
      </c>
      <c r="M25" s="72">
        <v>0</v>
      </c>
      <c r="N25" s="72">
        <v>0</v>
      </c>
      <c r="O25" s="72">
        <v>0</v>
      </c>
      <c r="P25" s="72">
        <v>121781.88</v>
      </c>
      <c r="Q25" s="91">
        <v>0</v>
      </c>
      <c r="R25" s="72" t="s">
        <v>735</v>
      </c>
      <c r="S25" s="98" t="s">
        <v>724</v>
      </c>
      <c r="T25" s="72" t="s">
        <v>721</v>
      </c>
    </row>
    <row r="26" spans="2:20" s="26" customFormat="1" ht="36" x14ac:dyDescent="0.2">
      <c r="B26" s="87" t="s">
        <v>400</v>
      </c>
      <c r="C26" s="90" t="s">
        <v>771</v>
      </c>
      <c r="D26" s="82" t="s">
        <v>270</v>
      </c>
      <c r="E26" s="72" t="s">
        <v>244</v>
      </c>
      <c r="F26" s="72" t="s">
        <v>245</v>
      </c>
      <c r="G26" s="72" t="s">
        <v>246</v>
      </c>
      <c r="H26" s="72" t="s">
        <v>266</v>
      </c>
      <c r="I26" s="72" t="s">
        <v>149</v>
      </c>
      <c r="J26" s="72" t="s">
        <v>32</v>
      </c>
      <c r="K26" s="72">
        <f>L26+P26</f>
        <v>188988.13</v>
      </c>
      <c r="L26" s="72">
        <v>56518.79</v>
      </c>
      <c r="M26" s="72">
        <v>0</v>
      </c>
      <c r="N26" s="72">
        <v>0</v>
      </c>
      <c r="O26" s="72">
        <v>0</v>
      </c>
      <c r="P26" s="72">
        <v>132469.34</v>
      </c>
      <c r="Q26" s="91">
        <v>0</v>
      </c>
      <c r="R26" s="72" t="s">
        <v>735</v>
      </c>
      <c r="S26" s="98" t="s">
        <v>724</v>
      </c>
      <c r="T26" s="72" t="s">
        <v>721</v>
      </c>
    </row>
    <row r="27" spans="2:20" s="26" customFormat="1" ht="36" x14ac:dyDescent="0.2">
      <c r="B27" s="87" t="s">
        <v>401</v>
      </c>
      <c r="C27" s="90" t="s">
        <v>772</v>
      </c>
      <c r="D27" s="82" t="s">
        <v>271</v>
      </c>
      <c r="E27" s="72" t="s">
        <v>249</v>
      </c>
      <c r="F27" s="72" t="s">
        <v>245</v>
      </c>
      <c r="G27" s="72" t="s">
        <v>250</v>
      </c>
      <c r="H27" s="72" t="s">
        <v>266</v>
      </c>
      <c r="I27" s="72" t="s">
        <v>149</v>
      </c>
      <c r="J27" s="72" t="s">
        <v>32</v>
      </c>
      <c r="K27" s="72">
        <v>492274.18</v>
      </c>
      <c r="L27" s="72">
        <v>73841.13</v>
      </c>
      <c r="M27" s="72">
        <v>0</v>
      </c>
      <c r="N27" s="72">
        <v>0</v>
      </c>
      <c r="O27" s="72">
        <v>0</v>
      </c>
      <c r="P27" s="72">
        <v>418433.05</v>
      </c>
      <c r="Q27" s="91">
        <v>0</v>
      </c>
      <c r="R27" s="72" t="s">
        <v>735</v>
      </c>
      <c r="S27" s="72" t="s">
        <v>735</v>
      </c>
      <c r="T27" s="72" t="s">
        <v>721</v>
      </c>
    </row>
    <row r="28" spans="2:20" s="26" customFormat="1" ht="36" x14ac:dyDescent="0.2">
      <c r="B28" s="87" t="s">
        <v>574</v>
      </c>
      <c r="C28" s="90" t="s">
        <v>773</v>
      </c>
      <c r="D28" s="82" t="s">
        <v>272</v>
      </c>
      <c r="E28" s="72" t="s">
        <v>254</v>
      </c>
      <c r="F28" s="72" t="s">
        <v>245</v>
      </c>
      <c r="G28" s="72" t="s">
        <v>273</v>
      </c>
      <c r="H28" s="72" t="s">
        <v>266</v>
      </c>
      <c r="I28" s="72" t="s">
        <v>149</v>
      </c>
      <c r="J28" s="72" t="s">
        <v>32</v>
      </c>
      <c r="K28" s="72">
        <f>L28+P28</f>
        <v>374285.3</v>
      </c>
      <c r="L28" s="72">
        <v>56142.8</v>
      </c>
      <c r="M28" s="72">
        <v>0</v>
      </c>
      <c r="N28" s="72">
        <v>0</v>
      </c>
      <c r="O28" s="72">
        <v>0</v>
      </c>
      <c r="P28" s="72">
        <v>318142.5</v>
      </c>
      <c r="Q28" s="91">
        <v>0</v>
      </c>
      <c r="R28" s="72" t="s">
        <v>735</v>
      </c>
      <c r="S28" s="72" t="s">
        <v>735</v>
      </c>
      <c r="T28" s="72" t="s">
        <v>721</v>
      </c>
    </row>
    <row r="29" spans="2:20" s="26" customFormat="1" ht="12" x14ac:dyDescent="0.2">
      <c r="B29" s="92">
        <v>1.2</v>
      </c>
      <c r="C29" s="93"/>
      <c r="D29" s="268" t="s">
        <v>274</v>
      </c>
      <c r="E29" s="268"/>
      <c r="F29" s="268"/>
      <c r="G29" s="268"/>
      <c r="H29" s="268"/>
      <c r="I29" s="268"/>
      <c r="J29" s="268"/>
      <c r="K29" s="268"/>
      <c r="L29" s="268"/>
      <c r="M29" s="268"/>
      <c r="N29" s="268"/>
      <c r="O29" s="268"/>
      <c r="P29" s="268"/>
      <c r="Q29" s="268"/>
      <c r="R29" s="268"/>
      <c r="S29" s="268"/>
      <c r="T29" s="268"/>
    </row>
    <row r="30" spans="2:20" s="26" customFormat="1" ht="12" x14ac:dyDescent="0.2">
      <c r="B30" s="92" t="s">
        <v>214</v>
      </c>
      <c r="C30" s="93"/>
      <c r="D30" s="268" t="s">
        <v>275</v>
      </c>
      <c r="E30" s="268"/>
      <c r="F30" s="268"/>
      <c r="G30" s="268"/>
      <c r="H30" s="268"/>
      <c r="I30" s="268"/>
      <c r="J30" s="268"/>
      <c r="K30" s="268"/>
      <c r="L30" s="268"/>
      <c r="M30" s="268"/>
      <c r="N30" s="268"/>
      <c r="O30" s="268"/>
      <c r="P30" s="268"/>
      <c r="Q30" s="268"/>
      <c r="R30" s="268"/>
      <c r="S30" s="268"/>
      <c r="T30" s="268"/>
    </row>
    <row r="31" spans="2:20" s="26" customFormat="1" ht="12" x14ac:dyDescent="0.2">
      <c r="B31" s="88" t="s">
        <v>159</v>
      </c>
      <c r="C31" s="89"/>
      <c r="D31" s="266" t="s">
        <v>171</v>
      </c>
      <c r="E31" s="266"/>
      <c r="F31" s="266"/>
      <c r="G31" s="266"/>
      <c r="H31" s="266"/>
      <c r="I31" s="266"/>
      <c r="J31" s="266"/>
      <c r="K31" s="266"/>
      <c r="L31" s="266"/>
      <c r="M31" s="266"/>
      <c r="N31" s="266"/>
      <c r="O31" s="266"/>
      <c r="P31" s="266"/>
      <c r="Q31" s="266"/>
      <c r="R31" s="266"/>
      <c r="S31" s="266"/>
      <c r="T31" s="266"/>
    </row>
    <row r="32" spans="2:20" s="26" customFormat="1" ht="36" x14ac:dyDescent="0.2">
      <c r="B32" s="72" t="s">
        <v>160</v>
      </c>
      <c r="C32" s="72" t="s">
        <v>774</v>
      </c>
      <c r="D32" s="82" t="s">
        <v>276</v>
      </c>
      <c r="E32" s="72" t="s">
        <v>244</v>
      </c>
      <c r="F32" s="72" t="s">
        <v>277</v>
      </c>
      <c r="G32" s="72" t="s">
        <v>246</v>
      </c>
      <c r="H32" s="72" t="s">
        <v>172</v>
      </c>
      <c r="I32" s="72" t="s">
        <v>149</v>
      </c>
      <c r="J32" s="72" t="s">
        <v>152</v>
      </c>
      <c r="K32" s="72">
        <f>L32+P32</f>
        <v>692819.57000000007</v>
      </c>
      <c r="L32" s="72">
        <v>103922.94</v>
      </c>
      <c r="M32" s="72">
        <v>0</v>
      </c>
      <c r="N32" s="72">
        <v>0</v>
      </c>
      <c r="O32" s="72">
        <v>0</v>
      </c>
      <c r="P32" s="72">
        <v>588896.63</v>
      </c>
      <c r="Q32" s="83">
        <v>0</v>
      </c>
      <c r="R32" s="72" t="s">
        <v>756</v>
      </c>
      <c r="S32" s="72" t="s">
        <v>754</v>
      </c>
      <c r="T32" s="97">
        <v>-3</v>
      </c>
    </row>
    <row r="33" spans="2:20" s="26" customFormat="1" ht="12" x14ac:dyDescent="0.2">
      <c r="B33" s="88" t="s">
        <v>162</v>
      </c>
      <c r="C33" s="89"/>
      <c r="D33" s="266" t="s">
        <v>169</v>
      </c>
      <c r="E33" s="266"/>
      <c r="F33" s="266"/>
      <c r="G33" s="266"/>
      <c r="H33" s="266"/>
      <c r="I33" s="266"/>
      <c r="J33" s="266"/>
      <c r="K33" s="266"/>
      <c r="L33" s="266"/>
      <c r="M33" s="266"/>
      <c r="N33" s="266"/>
      <c r="O33" s="266"/>
      <c r="P33" s="266"/>
      <c r="Q33" s="266"/>
      <c r="R33" s="266"/>
      <c r="S33" s="266"/>
      <c r="T33" s="266"/>
    </row>
    <row r="34" spans="2:20" s="26" customFormat="1" ht="36" x14ac:dyDescent="0.2">
      <c r="B34" s="72" t="s">
        <v>163</v>
      </c>
      <c r="C34" s="72" t="s">
        <v>775</v>
      </c>
      <c r="D34" s="82" t="s">
        <v>278</v>
      </c>
      <c r="E34" s="72" t="s">
        <v>258</v>
      </c>
      <c r="F34" s="72" t="s">
        <v>277</v>
      </c>
      <c r="G34" s="72" t="s">
        <v>269</v>
      </c>
      <c r="H34" s="72" t="s">
        <v>170</v>
      </c>
      <c r="I34" s="72" t="s">
        <v>149</v>
      </c>
      <c r="J34" s="72" t="s">
        <v>152</v>
      </c>
      <c r="K34" s="72">
        <v>648236</v>
      </c>
      <c r="L34" s="72">
        <v>97236</v>
      </c>
      <c r="M34" s="72">
        <v>0</v>
      </c>
      <c r="N34" s="72">
        <v>0</v>
      </c>
      <c r="O34" s="72">
        <v>0</v>
      </c>
      <c r="P34" s="72">
        <v>551000</v>
      </c>
      <c r="Q34" s="83">
        <v>0</v>
      </c>
      <c r="R34" s="72" t="s">
        <v>754</v>
      </c>
      <c r="S34" s="72" t="s">
        <v>751</v>
      </c>
      <c r="T34" s="97">
        <v>-1</v>
      </c>
    </row>
    <row r="35" spans="2:20" s="26" customFormat="1" ht="36" x14ac:dyDescent="0.2">
      <c r="B35" s="72" t="s">
        <v>164</v>
      </c>
      <c r="C35" s="72" t="s">
        <v>776</v>
      </c>
      <c r="D35" s="82" t="s">
        <v>279</v>
      </c>
      <c r="E35" s="72" t="s">
        <v>252</v>
      </c>
      <c r="F35" s="72" t="s">
        <v>277</v>
      </c>
      <c r="G35" s="72" t="s">
        <v>253</v>
      </c>
      <c r="H35" s="72" t="s">
        <v>170</v>
      </c>
      <c r="I35" s="72" t="s">
        <v>149</v>
      </c>
      <c r="J35" s="72" t="s">
        <v>152</v>
      </c>
      <c r="K35" s="72">
        <f>L35+P35</f>
        <v>582850</v>
      </c>
      <c r="L35" s="72">
        <v>104850</v>
      </c>
      <c r="M35" s="72">
        <v>0</v>
      </c>
      <c r="N35" s="72">
        <v>0</v>
      </c>
      <c r="O35" s="72">
        <v>0</v>
      </c>
      <c r="P35" s="72">
        <v>478000</v>
      </c>
      <c r="Q35" s="83">
        <v>0</v>
      </c>
      <c r="R35" s="72" t="s">
        <v>754</v>
      </c>
      <c r="S35" s="72" t="s">
        <v>751</v>
      </c>
      <c r="T35" s="97">
        <v>-1</v>
      </c>
    </row>
    <row r="36" spans="2:20" s="26" customFormat="1" ht="12" x14ac:dyDescent="0.2">
      <c r="B36" s="92">
        <v>1.3</v>
      </c>
      <c r="C36" s="93"/>
      <c r="D36" s="268" t="s">
        <v>280</v>
      </c>
      <c r="E36" s="268"/>
      <c r="F36" s="268"/>
      <c r="G36" s="268"/>
      <c r="H36" s="268"/>
      <c r="I36" s="268"/>
      <c r="J36" s="268"/>
      <c r="K36" s="268"/>
      <c r="L36" s="268"/>
      <c r="M36" s="268"/>
      <c r="N36" s="268"/>
      <c r="O36" s="268"/>
      <c r="P36" s="268"/>
      <c r="Q36" s="268"/>
      <c r="R36" s="268"/>
      <c r="S36" s="268"/>
      <c r="T36" s="268"/>
    </row>
    <row r="37" spans="2:20" s="26" customFormat="1" ht="12" x14ac:dyDescent="0.2">
      <c r="B37" s="92" t="s">
        <v>382</v>
      </c>
      <c r="C37" s="93"/>
      <c r="D37" s="268" t="s">
        <v>281</v>
      </c>
      <c r="E37" s="268"/>
      <c r="F37" s="268"/>
      <c r="G37" s="268"/>
      <c r="H37" s="268"/>
      <c r="I37" s="268"/>
      <c r="J37" s="268"/>
      <c r="K37" s="268"/>
      <c r="L37" s="268"/>
      <c r="M37" s="268"/>
      <c r="N37" s="268"/>
      <c r="O37" s="268"/>
      <c r="P37" s="268"/>
      <c r="Q37" s="268"/>
      <c r="R37" s="268"/>
      <c r="S37" s="268"/>
      <c r="T37" s="268"/>
    </row>
    <row r="38" spans="2:20" s="26" customFormat="1" ht="12" x14ac:dyDescent="0.2">
      <c r="B38" s="88" t="s">
        <v>383</v>
      </c>
      <c r="C38" s="89"/>
      <c r="D38" s="266" t="s">
        <v>282</v>
      </c>
      <c r="E38" s="266"/>
      <c r="F38" s="266"/>
      <c r="G38" s="266"/>
      <c r="H38" s="266"/>
      <c r="I38" s="266"/>
      <c r="J38" s="266"/>
      <c r="K38" s="266"/>
      <c r="L38" s="266"/>
      <c r="M38" s="266"/>
      <c r="N38" s="266"/>
      <c r="O38" s="266"/>
      <c r="P38" s="266"/>
      <c r="Q38" s="266"/>
      <c r="R38" s="266"/>
      <c r="S38" s="266"/>
      <c r="T38" s="266"/>
    </row>
    <row r="39" spans="2:20" s="26" customFormat="1" ht="36" x14ac:dyDescent="0.2">
      <c r="B39" s="87" t="s">
        <v>402</v>
      </c>
      <c r="C39" s="94" t="s">
        <v>777</v>
      </c>
      <c r="D39" s="82" t="s">
        <v>283</v>
      </c>
      <c r="E39" s="72" t="s">
        <v>284</v>
      </c>
      <c r="F39" s="72" t="s">
        <v>285</v>
      </c>
      <c r="G39" s="72" t="s">
        <v>246</v>
      </c>
      <c r="H39" s="72" t="s">
        <v>286</v>
      </c>
      <c r="I39" s="72" t="s">
        <v>149</v>
      </c>
      <c r="J39" s="72" t="s">
        <v>32</v>
      </c>
      <c r="K39" s="72">
        <v>78314.27</v>
      </c>
      <c r="L39" s="72">
        <v>0</v>
      </c>
      <c r="M39" s="72">
        <v>11747.14</v>
      </c>
      <c r="N39" s="72">
        <v>0</v>
      </c>
      <c r="O39" s="72">
        <v>0</v>
      </c>
      <c r="P39" s="72">
        <v>66567.13</v>
      </c>
      <c r="Q39" s="91">
        <v>0</v>
      </c>
      <c r="R39" s="72" t="s">
        <v>754</v>
      </c>
      <c r="S39" s="72" t="s">
        <v>754</v>
      </c>
      <c r="T39" s="72" t="s">
        <v>721</v>
      </c>
    </row>
    <row r="40" spans="2:20" s="26" customFormat="1" ht="36" x14ac:dyDescent="0.2">
      <c r="B40" s="87" t="s">
        <v>403</v>
      </c>
      <c r="C40" s="73" t="s">
        <v>778</v>
      </c>
      <c r="D40" s="82" t="s">
        <v>287</v>
      </c>
      <c r="E40" s="72" t="s">
        <v>252</v>
      </c>
      <c r="F40" s="72" t="s">
        <v>285</v>
      </c>
      <c r="G40" s="72" t="s">
        <v>253</v>
      </c>
      <c r="H40" s="72" t="s">
        <v>286</v>
      </c>
      <c r="I40" s="72" t="s">
        <v>149</v>
      </c>
      <c r="J40" s="72" t="s">
        <v>32</v>
      </c>
      <c r="K40" s="72">
        <v>424473.92</v>
      </c>
      <c r="L40" s="72">
        <v>63671.09</v>
      </c>
      <c r="M40" s="72">
        <v>0</v>
      </c>
      <c r="N40" s="72">
        <v>0</v>
      </c>
      <c r="O40" s="72">
        <v>0</v>
      </c>
      <c r="P40" s="72">
        <v>360802.83</v>
      </c>
      <c r="Q40" s="91">
        <v>0</v>
      </c>
      <c r="R40" s="72" t="s">
        <v>746</v>
      </c>
      <c r="S40" s="72" t="s">
        <v>746</v>
      </c>
      <c r="T40" s="72" t="s">
        <v>721</v>
      </c>
    </row>
    <row r="41" spans="2:20" s="26" customFormat="1" ht="48" x14ac:dyDescent="0.2">
      <c r="B41" s="87" t="s">
        <v>404</v>
      </c>
      <c r="C41" s="73" t="s">
        <v>779</v>
      </c>
      <c r="D41" s="82" t="s">
        <v>288</v>
      </c>
      <c r="E41" s="72" t="s">
        <v>781</v>
      </c>
      <c r="F41" s="72" t="s">
        <v>285</v>
      </c>
      <c r="G41" s="72" t="s">
        <v>273</v>
      </c>
      <c r="H41" s="72" t="s">
        <v>286</v>
      </c>
      <c r="I41" s="72" t="s">
        <v>149</v>
      </c>
      <c r="J41" s="72" t="s">
        <v>32</v>
      </c>
      <c r="K41" s="72">
        <f>M41+P41+N41</f>
        <v>191592.03</v>
      </c>
      <c r="L41" s="72">
        <v>0</v>
      </c>
      <c r="M41" s="72">
        <v>28677.15</v>
      </c>
      <c r="N41" s="72">
        <v>411.03</v>
      </c>
      <c r="O41" s="72">
        <v>0</v>
      </c>
      <c r="P41" s="72">
        <v>162503.85</v>
      </c>
      <c r="Q41" s="87">
        <v>0</v>
      </c>
      <c r="R41" s="85">
        <v>43374</v>
      </c>
      <c r="S41" s="85">
        <v>43374</v>
      </c>
      <c r="T41" s="72" t="s">
        <v>721</v>
      </c>
    </row>
    <row r="42" spans="2:20" s="26" customFormat="1" ht="36" x14ac:dyDescent="0.2">
      <c r="B42" s="87" t="s">
        <v>405</v>
      </c>
      <c r="C42" s="73" t="s">
        <v>780</v>
      </c>
      <c r="D42" s="82" t="s">
        <v>289</v>
      </c>
      <c r="E42" s="72" t="s">
        <v>290</v>
      </c>
      <c r="F42" s="72" t="s">
        <v>285</v>
      </c>
      <c r="G42" s="72" t="s">
        <v>250</v>
      </c>
      <c r="H42" s="72" t="s">
        <v>286</v>
      </c>
      <c r="I42" s="72" t="s">
        <v>149</v>
      </c>
      <c r="J42" s="72" t="s">
        <v>32</v>
      </c>
      <c r="K42" s="72">
        <v>349285.84</v>
      </c>
      <c r="L42" s="72">
        <v>0</v>
      </c>
      <c r="M42" s="72">
        <v>52392.88</v>
      </c>
      <c r="N42" s="72">
        <v>0</v>
      </c>
      <c r="O42" s="72">
        <v>0</v>
      </c>
      <c r="P42" s="72">
        <v>296892.96000000002</v>
      </c>
      <c r="Q42" s="91">
        <v>0</v>
      </c>
      <c r="R42" s="72" t="s">
        <v>754</v>
      </c>
      <c r="S42" s="72" t="s">
        <v>754</v>
      </c>
      <c r="T42" s="72" t="s">
        <v>721</v>
      </c>
    </row>
    <row r="43" spans="2:20" s="26" customFormat="1" ht="12" x14ac:dyDescent="0.2">
      <c r="B43" s="92" t="s">
        <v>384</v>
      </c>
      <c r="C43" s="93"/>
      <c r="D43" s="268" t="s">
        <v>291</v>
      </c>
      <c r="E43" s="268"/>
      <c r="F43" s="268"/>
      <c r="G43" s="268"/>
      <c r="H43" s="268"/>
      <c r="I43" s="268"/>
      <c r="J43" s="268"/>
      <c r="K43" s="268"/>
      <c r="L43" s="268"/>
      <c r="M43" s="268"/>
      <c r="N43" s="268"/>
      <c r="O43" s="268"/>
      <c r="P43" s="268"/>
      <c r="Q43" s="268"/>
      <c r="R43" s="268"/>
      <c r="S43" s="268"/>
      <c r="T43" s="268"/>
    </row>
    <row r="44" spans="2:20" s="26" customFormat="1" ht="12" x14ac:dyDescent="0.2">
      <c r="B44" s="88" t="s">
        <v>385</v>
      </c>
      <c r="C44" s="89"/>
      <c r="D44" s="266" t="s">
        <v>292</v>
      </c>
      <c r="E44" s="266"/>
      <c r="F44" s="266"/>
      <c r="G44" s="266"/>
      <c r="H44" s="266"/>
      <c r="I44" s="266"/>
      <c r="J44" s="266"/>
      <c r="K44" s="266"/>
      <c r="L44" s="266"/>
      <c r="M44" s="266"/>
      <c r="N44" s="266"/>
      <c r="O44" s="266"/>
      <c r="P44" s="266"/>
      <c r="Q44" s="266"/>
      <c r="R44" s="266"/>
      <c r="S44" s="266"/>
      <c r="T44" s="266"/>
    </row>
    <row r="45" spans="2:20" s="26" customFormat="1" ht="36" x14ac:dyDescent="0.2">
      <c r="B45" s="87" t="s">
        <v>406</v>
      </c>
      <c r="C45" s="87" t="s">
        <v>782</v>
      </c>
      <c r="D45" s="82" t="s">
        <v>293</v>
      </c>
      <c r="E45" s="72" t="s">
        <v>254</v>
      </c>
      <c r="F45" s="72" t="s">
        <v>285</v>
      </c>
      <c r="G45" s="72" t="s">
        <v>273</v>
      </c>
      <c r="H45" s="72" t="s">
        <v>294</v>
      </c>
      <c r="I45" s="72" t="s">
        <v>149</v>
      </c>
      <c r="J45" s="72" t="s">
        <v>32</v>
      </c>
      <c r="K45" s="72">
        <f>L45+P45</f>
        <v>382769.30000000005</v>
      </c>
      <c r="L45" s="72">
        <v>57419.22</v>
      </c>
      <c r="M45" s="72">
        <v>0</v>
      </c>
      <c r="N45" s="72">
        <v>0</v>
      </c>
      <c r="O45" s="72">
        <v>0</v>
      </c>
      <c r="P45" s="72">
        <v>325350.08</v>
      </c>
      <c r="Q45" s="83">
        <v>0</v>
      </c>
      <c r="R45" s="72" t="s">
        <v>758</v>
      </c>
      <c r="S45" s="72" t="s">
        <v>758</v>
      </c>
      <c r="T45" s="72" t="s">
        <v>721</v>
      </c>
    </row>
    <row r="46" spans="2:20" s="26" customFormat="1" ht="36" x14ac:dyDescent="0.2">
      <c r="B46" s="87" t="s">
        <v>407</v>
      </c>
      <c r="C46" s="87" t="s">
        <v>783</v>
      </c>
      <c r="D46" s="82" t="s">
        <v>295</v>
      </c>
      <c r="E46" s="72" t="s">
        <v>252</v>
      </c>
      <c r="F46" s="72" t="s">
        <v>285</v>
      </c>
      <c r="G46" s="72" t="s">
        <v>253</v>
      </c>
      <c r="H46" s="72" t="s">
        <v>294</v>
      </c>
      <c r="I46" s="72" t="s">
        <v>149</v>
      </c>
      <c r="J46" s="72" t="s">
        <v>32</v>
      </c>
      <c r="K46" s="72">
        <f>L46+P46</f>
        <v>1811014.1600000001</v>
      </c>
      <c r="L46" s="72">
        <v>271652.12</v>
      </c>
      <c r="M46" s="72">
        <v>0</v>
      </c>
      <c r="N46" s="72">
        <v>0</v>
      </c>
      <c r="O46" s="72">
        <v>0</v>
      </c>
      <c r="P46" s="72">
        <v>1539362.04</v>
      </c>
      <c r="Q46" s="83">
        <v>0</v>
      </c>
      <c r="R46" s="72" t="s">
        <v>758</v>
      </c>
      <c r="S46" s="72" t="s">
        <v>758</v>
      </c>
      <c r="T46" s="72" t="s">
        <v>721</v>
      </c>
    </row>
    <row r="47" spans="2:20" s="26" customFormat="1" ht="36" x14ac:dyDescent="0.2">
      <c r="B47" s="87" t="s">
        <v>408</v>
      </c>
      <c r="C47" s="87" t="s">
        <v>784</v>
      </c>
      <c r="D47" s="82" t="s">
        <v>296</v>
      </c>
      <c r="E47" s="72" t="s">
        <v>258</v>
      </c>
      <c r="F47" s="72" t="s">
        <v>285</v>
      </c>
      <c r="G47" s="72" t="s">
        <v>269</v>
      </c>
      <c r="H47" s="72" t="s">
        <v>294</v>
      </c>
      <c r="I47" s="72" t="s">
        <v>149</v>
      </c>
      <c r="J47" s="72" t="s">
        <v>32</v>
      </c>
      <c r="K47" s="72">
        <f>L47+P47</f>
        <v>310380.90000000002</v>
      </c>
      <c r="L47" s="72">
        <v>46557.14</v>
      </c>
      <c r="M47" s="72">
        <v>0</v>
      </c>
      <c r="N47" s="72">
        <v>0</v>
      </c>
      <c r="O47" s="72">
        <v>0</v>
      </c>
      <c r="P47" s="72">
        <v>263823.76</v>
      </c>
      <c r="Q47" s="83">
        <v>0</v>
      </c>
      <c r="R47" s="72" t="s">
        <v>758</v>
      </c>
      <c r="S47" s="72" t="s">
        <v>758</v>
      </c>
      <c r="T47" s="72" t="s">
        <v>721</v>
      </c>
    </row>
    <row r="48" spans="2:20" s="26" customFormat="1" ht="36" x14ac:dyDescent="0.2">
      <c r="B48" s="72" t="s">
        <v>409</v>
      </c>
      <c r="C48" s="72" t="s">
        <v>785</v>
      </c>
      <c r="D48" s="82" t="s">
        <v>297</v>
      </c>
      <c r="E48" s="72" t="s">
        <v>244</v>
      </c>
      <c r="F48" s="72" t="s">
        <v>285</v>
      </c>
      <c r="G48" s="72" t="s">
        <v>246</v>
      </c>
      <c r="H48" s="72" t="s">
        <v>294</v>
      </c>
      <c r="I48" s="72" t="s">
        <v>149</v>
      </c>
      <c r="J48" s="72" t="s">
        <v>32</v>
      </c>
      <c r="K48" s="72">
        <f>L48+P48</f>
        <v>151518.99</v>
      </c>
      <c r="L48" s="72">
        <v>22727.85</v>
      </c>
      <c r="M48" s="72">
        <v>0</v>
      </c>
      <c r="N48" s="72">
        <v>0</v>
      </c>
      <c r="O48" s="72">
        <v>0</v>
      </c>
      <c r="P48" s="72">
        <v>128791.14</v>
      </c>
      <c r="Q48" s="83">
        <v>0</v>
      </c>
      <c r="R48" s="72" t="s">
        <v>758</v>
      </c>
      <c r="S48" s="72" t="s">
        <v>758</v>
      </c>
      <c r="T48" s="72" t="s">
        <v>721</v>
      </c>
    </row>
    <row r="49" spans="2:20" s="26" customFormat="1" ht="36" x14ac:dyDescent="0.2">
      <c r="B49" s="72" t="s">
        <v>410</v>
      </c>
      <c r="C49" s="72" t="s">
        <v>786</v>
      </c>
      <c r="D49" s="82" t="s">
        <v>298</v>
      </c>
      <c r="E49" s="72" t="s">
        <v>249</v>
      </c>
      <c r="F49" s="72" t="s">
        <v>285</v>
      </c>
      <c r="G49" s="72" t="s">
        <v>250</v>
      </c>
      <c r="H49" s="72" t="s">
        <v>294</v>
      </c>
      <c r="I49" s="72" t="s">
        <v>149</v>
      </c>
      <c r="J49" s="72" t="s">
        <v>32</v>
      </c>
      <c r="K49" s="72">
        <f>L49+P49</f>
        <v>667472.38</v>
      </c>
      <c r="L49" s="72">
        <v>100120.86</v>
      </c>
      <c r="M49" s="72">
        <v>0</v>
      </c>
      <c r="N49" s="72">
        <v>0</v>
      </c>
      <c r="O49" s="72">
        <v>0</v>
      </c>
      <c r="P49" s="72">
        <v>567351.52</v>
      </c>
      <c r="Q49" s="83">
        <v>0</v>
      </c>
      <c r="R49" s="72" t="s">
        <v>758</v>
      </c>
      <c r="S49" s="72" t="s">
        <v>758</v>
      </c>
      <c r="T49" s="72" t="s">
        <v>721</v>
      </c>
    </row>
    <row r="50" spans="2:20" s="26" customFormat="1" ht="12" x14ac:dyDescent="0.2">
      <c r="B50" s="88" t="s">
        <v>411</v>
      </c>
      <c r="C50" s="89"/>
      <c r="D50" s="266" t="s">
        <v>575</v>
      </c>
      <c r="E50" s="266"/>
      <c r="F50" s="266"/>
      <c r="G50" s="266"/>
      <c r="H50" s="266"/>
      <c r="I50" s="266"/>
      <c r="J50" s="266"/>
      <c r="K50" s="266"/>
      <c r="L50" s="266"/>
      <c r="M50" s="266"/>
      <c r="N50" s="266"/>
      <c r="O50" s="266"/>
      <c r="P50" s="266"/>
      <c r="Q50" s="266"/>
      <c r="R50" s="266"/>
      <c r="S50" s="266"/>
      <c r="T50" s="266"/>
    </row>
    <row r="51" spans="2:20" s="26" customFormat="1" ht="36" x14ac:dyDescent="0.2">
      <c r="B51" s="72" t="s">
        <v>413</v>
      </c>
      <c r="C51" s="72" t="s">
        <v>576</v>
      </c>
      <c r="D51" s="82" t="s">
        <v>577</v>
      </c>
      <c r="E51" s="72" t="s">
        <v>578</v>
      </c>
      <c r="F51" s="72" t="s">
        <v>302</v>
      </c>
      <c r="G51" s="72" t="s">
        <v>269</v>
      </c>
      <c r="H51" s="72" t="s">
        <v>579</v>
      </c>
      <c r="I51" s="72" t="s">
        <v>149</v>
      </c>
      <c r="J51" s="72" t="s">
        <v>32</v>
      </c>
      <c r="K51" s="72">
        <v>97287.06</v>
      </c>
      <c r="L51" s="72">
        <v>6124.7</v>
      </c>
      <c r="M51" s="72">
        <v>7296.52</v>
      </c>
      <c r="N51" s="72">
        <v>1171.8399999999999</v>
      </c>
      <c r="O51" s="72">
        <v>0</v>
      </c>
      <c r="P51" s="72">
        <v>82694</v>
      </c>
      <c r="Q51" s="72">
        <v>0</v>
      </c>
      <c r="R51" s="72" t="s">
        <v>732</v>
      </c>
      <c r="S51" s="72" t="s">
        <v>732</v>
      </c>
      <c r="T51" s="72" t="s">
        <v>721</v>
      </c>
    </row>
    <row r="52" spans="2:20" s="26" customFormat="1" ht="36" x14ac:dyDescent="0.2">
      <c r="B52" s="72" t="s">
        <v>414</v>
      </c>
      <c r="C52" s="72" t="s">
        <v>580</v>
      </c>
      <c r="D52" s="82" t="s">
        <v>581</v>
      </c>
      <c r="E52" s="72" t="s">
        <v>244</v>
      </c>
      <c r="F52" s="72" t="s">
        <v>302</v>
      </c>
      <c r="G52" s="72" t="s">
        <v>246</v>
      </c>
      <c r="H52" s="72" t="s">
        <v>579</v>
      </c>
      <c r="I52" s="72" t="s">
        <v>149</v>
      </c>
      <c r="J52" s="72" t="s">
        <v>32</v>
      </c>
      <c r="K52" s="72">
        <v>130409.42</v>
      </c>
      <c r="L52" s="72">
        <v>9780.7199999999993</v>
      </c>
      <c r="M52" s="72">
        <v>9780.7000000000007</v>
      </c>
      <c r="N52" s="72">
        <v>0</v>
      </c>
      <c r="O52" s="72">
        <v>0</v>
      </c>
      <c r="P52" s="72">
        <v>110848</v>
      </c>
      <c r="Q52" s="72">
        <v>0</v>
      </c>
      <c r="R52" s="72" t="s">
        <v>732</v>
      </c>
      <c r="S52" s="72" t="s">
        <v>732</v>
      </c>
      <c r="T52" s="72" t="s">
        <v>721</v>
      </c>
    </row>
    <row r="53" spans="2:20" s="26" customFormat="1" ht="36" x14ac:dyDescent="0.2">
      <c r="B53" s="72" t="s">
        <v>415</v>
      </c>
      <c r="C53" s="72" t="s">
        <v>582</v>
      </c>
      <c r="D53" s="82" t="s">
        <v>583</v>
      </c>
      <c r="E53" s="72" t="s">
        <v>584</v>
      </c>
      <c r="F53" s="72" t="s">
        <v>302</v>
      </c>
      <c r="G53" s="72" t="s">
        <v>253</v>
      </c>
      <c r="H53" s="72" t="s">
        <v>579</v>
      </c>
      <c r="I53" s="72" t="s">
        <v>149</v>
      </c>
      <c r="J53" s="72" t="s">
        <v>32</v>
      </c>
      <c r="K53" s="72">
        <v>19402.68</v>
      </c>
      <c r="L53" s="72">
        <v>0</v>
      </c>
      <c r="M53" s="72">
        <v>1455.2</v>
      </c>
      <c r="N53" s="72">
        <v>1455.24</v>
      </c>
      <c r="O53" s="72">
        <v>0</v>
      </c>
      <c r="P53" s="72">
        <v>16492.240000000002</v>
      </c>
      <c r="Q53" s="72">
        <v>0</v>
      </c>
      <c r="R53" s="72" t="s">
        <v>732</v>
      </c>
      <c r="S53" s="72" t="s">
        <v>732</v>
      </c>
      <c r="T53" s="72" t="s">
        <v>721</v>
      </c>
    </row>
    <row r="54" spans="2:20" s="26" customFormat="1" ht="36" x14ac:dyDescent="0.2">
      <c r="B54" s="72" t="s">
        <v>656</v>
      </c>
      <c r="C54" s="72" t="s">
        <v>585</v>
      </c>
      <c r="D54" s="82" t="s">
        <v>586</v>
      </c>
      <c r="E54" s="72" t="s">
        <v>587</v>
      </c>
      <c r="F54" s="72" t="s">
        <v>302</v>
      </c>
      <c r="G54" s="72" t="s">
        <v>253</v>
      </c>
      <c r="H54" s="72" t="s">
        <v>579</v>
      </c>
      <c r="I54" s="72" t="s">
        <v>149</v>
      </c>
      <c r="J54" s="72" t="s">
        <v>32</v>
      </c>
      <c r="K54" s="72">
        <v>49588.32</v>
      </c>
      <c r="L54" s="72">
        <v>0</v>
      </c>
      <c r="M54" s="72">
        <v>3719.12</v>
      </c>
      <c r="N54" s="72">
        <v>3719.13</v>
      </c>
      <c r="O54" s="72">
        <v>0</v>
      </c>
      <c r="P54" s="72">
        <v>42150.07</v>
      </c>
      <c r="Q54" s="72">
        <v>0</v>
      </c>
      <c r="R54" s="72" t="s">
        <v>732</v>
      </c>
      <c r="S54" s="72" t="s">
        <v>732</v>
      </c>
      <c r="T54" s="72" t="s">
        <v>721</v>
      </c>
    </row>
    <row r="55" spans="2:20" s="26" customFormat="1" ht="36" x14ac:dyDescent="0.2">
      <c r="B55" s="83" t="s">
        <v>657</v>
      </c>
      <c r="C55" s="72" t="s">
        <v>588</v>
      </c>
      <c r="D55" s="82" t="s">
        <v>589</v>
      </c>
      <c r="E55" s="72" t="s">
        <v>590</v>
      </c>
      <c r="F55" s="72" t="s">
        <v>302</v>
      </c>
      <c r="G55" s="72" t="s">
        <v>253</v>
      </c>
      <c r="H55" s="72" t="s">
        <v>579</v>
      </c>
      <c r="I55" s="83" t="s">
        <v>149</v>
      </c>
      <c r="J55" s="83" t="s">
        <v>32</v>
      </c>
      <c r="K55" s="72">
        <v>73556.960000000006</v>
      </c>
      <c r="L55" s="83">
        <v>0</v>
      </c>
      <c r="M55" s="83">
        <v>5516.77</v>
      </c>
      <c r="N55" s="83">
        <v>5516.78</v>
      </c>
      <c r="O55" s="83">
        <v>0</v>
      </c>
      <c r="P55" s="83">
        <v>62523.41</v>
      </c>
      <c r="Q55" s="83">
        <v>0</v>
      </c>
      <c r="R55" s="83" t="s">
        <v>732</v>
      </c>
      <c r="S55" s="72" t="s">
        <v>732</v>
      </c>
      <c r="T55" s="72" t="s">
        <v>721</v>
      </c>
    </row>
    <row r="56" spans="2:20" s="26" customFormat="1" ht="60" x14ac:dyDescent="0.2">
      <c r="B56" s="83" t="s">
        <v>658</v>
      </c>
      <c r="C56" s="72" t="s">
        <v>591</v>
      </c>
      <c r="D56" s="82" t="s">
        <v>592</v>
      </c>
      <c r="E56" s="72" t="s">
        <v>593</v>
      </c>
      <c r="F56" s="72" t="s">
        <v>302</v>
      </c>
      <c r="G56" s="72" t="s">
        <v>253</v>
      </c>
      <c r="H56" s="72" t="s">
        <v>579</v>
      </c>
      <c r="I56" s="83" t="s">
        <v>149</v>
      </c>
      <c r="J56" s="83" t="s">
        <v>32</v>
      </c>
      <c r="K56" s="72">
        <v>20000</v>
      </c>
      <c r="L56" s="83">
        <v>0</v>
      </c>
      <c r="M56" s="83">
        <v>1009.42</v>
      </c>
      <c r="N56" s="83">
        <v>7550.54</v>
      </c>
      <c r="O56" s="83">
        <v>0</v>
      </c>
      <c r="P56" s="83">
        <v>11440.04</v>
      </c>
      <c r="Q56" s="83">
        <v>0</v>
      </c>
      <c r="R56" s="83" t="s">
        <v>732</v>
      </c>
      <c r="S56" s="72" t="s">
        <v>732</v>
      </c>
      <c r="T56" s="72" t="s">
        <v>721</v>
      </c>
    </row>
    <row r="57" spans="2:20" s="26" customFormat="1" ht="36" x14ac:dyDescent="0.2">
      <c r="B57" s="83" t="s">
        <v>659</v>
      </c>
      <c r="C57" s="72" t="s">
        <v>594</v>
      </c>
      <c r="D57" s="82" t="s">
        <v>595</v>
      </c>
      <c r="E57" s="72" t="s">
        <v>596</v>
      </c>
      <c r="F57" s="72" t="s">
        <v>302</v>
      </c>
      <c r="G57" s="72" t="s">
        <v>253</v>
      </c>
      <c r="H57" s="72" t="s">
        <v>579</v>
      </c>
      <c r="I57" s="83" t="s">
        <v>149</v>
      </c>
      <c r="J57" s="83" t="s">
        <v>32</v>
      </c>
      <c r="K57" s="72">
        <v>43166</v>
      </c>
      <c r="L57" s="83">
        <v>0</v>
      </c>
      <c r="M57" s="83">
        <v>2818.17</v>
      </c>
      <c r="N57" s="83">
        <v>8408.6200000000008</v>
      </c>
      <c r="O57" s="83">
        <v>0</v>
      </c>
      <c r="P57" s="83">
        <v>31939.21</v>
      </c>
      <c r="Q57" s="83">
        <v>0</v>
      </c>
      <c r="R57" s="83" t="s">
        <v>732</v>
      </c>
      <c r="S57" s="72" t="s">
        <v>732</v>
      </c>
      <c r="T57" s="72" t="s">
        <v>721</v>
      </c>
    </row>
    <row r="58" spans="2:20" s="26" customFormat="1" ht="36" x14ac:dyDescent="0.2">
      <c r="B58" s="83" t="s">
        <v>660</v>
      </c>
      <c r="C58" s="72" t="s">
        <v>597</v>
      </c>
      <c r="D58" s="82" t="s">
        <v>598</v>
      </c>
      <c r="E58" s="72" t="s">
        <v>599</v>
      </c>
      <c r="F58" s="72" t="s">
        <v>302</v>
      </c>
      <c r="G58" s="72" t="s">
        <v>253</v>
      </c>
      <c r="H58" s="72" t="s">
        <v>579</v>
      </c>
      <c r="I58" s="83" t="s">
        <v>149</v>
      </c>
      <c r="J58" s="83" t="s">
        <v>32</v>
      </c>
      <c r="K58" s="72">
        <v>39431.599999999999</v>
      </c>
      <c r="L58" s="83">
        <v>0</v>
      </c>
      <c r="M58" s="83">
        <v>2957.37</v>
      </c>
      <c r="N58" s="83">
        <v>2957.42</v>
      </c>
      <c r="O58" s="83">
        <v>0</v>
      </c>
      <c r="P58" s="83">
        <v>33516.81</v>
      </c>
      <c r="Q58" s="83">
        <v>0</v>
      </c>
      <c r="R58" s="83" t="s">
        <v>732</v>
      </c>
      <c r="S58" s="72" t="s">
        <v>732</v>
      </c>
      <c r="T58" s="72" t="s">
        <v>721</v>
      </c>
    </row>
    <row r="59" spans="2:20" s="26" customFormat="1" ht="36" x14ac:dyDescent="0.2">
      <c r="B59" s="83" t="s">
        <v>655</v>
      </c>
      <c r="C59" s="72" t="s">
        <v>600</v>
      </c>
      <c r="D59" s="82" t="s">
        <v>601</v>
      </c>
      <c r="E59" s="72" t="s">
        <v>602</v>
      </c>
      <c r="F59" s="72" t="s">
        <v>302</v>
      </c>
      <c r="G59" s="72" t="s">
        <v>253</v>
      </c>
      <c r="H59" s="72" t="s">
        <v>579</v>
      </c>
      <c r="I59" s="83" t="s">
        <v>149</v>
      </c>
      <c r="J59" s="83" t="s">
        <v>32</v>
      </c>
      <c r="K59" s="72">
        <v>41936.58</v>
      </c>
      <c r="L59" s="83">
        <v>0</v>
      </c>
      <c r="M59" s="83">
        <v>3145.24</v>
      </c>
      <c r="N59" s="83">
        <v>3145.25</v>
      </c>
      <c r="O59" s="83">
        <v>0</v>
      </c>
      <c r="P59" s="83">
        <v>35646.089999999997</v>
      </c>
      <c r="Q59" s="83">
        <v>0</v>
      </c>
      <c r="R59" s="83" t="s">
        <v>732</v>
      </c>
      <c r="S59" s="72" t="s">
        <v>732</v>
      </c>
      <c r="T59" s="72" t="s">
        <v>721</v>
      </c>
    </row>
    <row r="60" spans="2:20" s="26" customFormat="1" ht="48" x14ac:dyDescent="0.2">
      <c r="B60" s="83" t="s">
        <v>661</v>
      </c>
      <c r="C60" s="72" t="s">
        <v>603</v>
      </c>
      <c r="D60" s="82" t="s">
        <v>604</v>
      </c>
      <c r="E60" s="72" t="s">
        <v>605</v>
      </c>
      <c r="F60" s="72" t="s">
        <v>302</v>
      </c>
      <c r="G60" s="72" t="s">
        <v>253</v>
      </c>
      <c r="H60" s="72" t="s">
        <v>579</v>
      </c>
      <c r="I60" s="83" t="s">
        <v>149</v>
      </c>
      <c r="J60" s="83" t="s">
        <v>32</v>
      </c>
      <c r="K60" s="72">
        <v>26462.29</v>
      </c>
      <c r="L60" s="83">
        <v>0</v>
      </c>
      <c r="M60" s="83">
        <v>1984.67</v>
      </c>
      <c r="N60" s="83">
        <v>1984.68</v>
      </c>
      <c r="O60" s="83">
        <v>0</v>
      </c>
      <c r="P60" s="83">
        <v>22492.94</v>
      </c>
      <c r="Q60" s="83">
        <v>0</v>
      </c>
      <c r="R60" s="83" t="s">
        <v>732</v>
      </c>
      <c r="S60" s="72" t="s">
        <v>732</v>
      </c>
      <c r="T60" s="72" t="s">
        <v>721</v>
      </c>
    </row>
    <row r="61" spans="2:20" s="26" customFormat="1" ht="36" x14ac:dyDescent="0.2">
      <c r="B61" s="83" t="s">
        <v>662</v>
      </c>
      <c r="C61" s="72" t="s">
        <v>606</v>
      </c>
      <c r="D61" s="82" t="s">
        <v>607</v>
      </c>
      <c r="E61" s="72" t="s">
        <v>608</v>
      </c>
      <c r="F61" s="72" t="s">
        <v>302</v>
      </c>
      <c r="G61" s="72" t="s">
        <v>253</v>
      </c>
      <c r="H61" s="72" t="s">
        <v>579</v>
      </c>
      <c r="I61" s="83" t="s">
        <v>149</v>
      </c>
      <c r="J61" s="83" t="s">
        <v>32</v>
      </c>
      <c r="K61" s="72">
        <v>26553.38</v>
      </c>
      <c r="L61" s="83">
        <v>0</v>
      </c>
      <c r="M61" s="83">
        <v>1991.5</v>
      </c>
      <c r="N61" s="83">
        <v>1991.51</v>
      </c>
      <c r="O61" s="83">
        <v>0</v>
      </c>
      <c r="P61" s="83">
        <v>22570.37</v>
      </c>
      <c r="Q61" s="83">
        <v>0</v>
      </c>
      <c r="R61" s="83" t="s">
        <v>732</v>
      </c>
      <c r="S61" s="72" t="s">
        <v>732</v>
      </c>
      <c r="T61" s="72" t="s">
        <v>721</v>
      </c>
    </row>
    <row r="62" spans="2:20" s="26" customFormat="1" ht="36" x14ac:dyDescent="0.2">
      <c r="B62" s="83" t="s">
        <v>663</v>
      </c>
      <c r="C62" s="72" t="s">
        <v>609</v>
      </c>
      <c r="D62" s="82" t="s">
        <v>610</v>
      </c>
      <c r="E62" s="72" t="s">
        <v>611</v>
      </c>
      <c r="F62" s="72" t="s">
        <v>302</v>
      </c>
      <c r="G62" s="72" t="s">
        <v>253</v>
      </c>
      <c r="H62" s="72" t="s">
        <v>579</v>
      </c>
      <c r="I62" s="83" t="s">
        <v>149</v>
      </c>
      <c r="J62" s="83" t="s">
        <v>32</v>
      </c>
      <c r="K62" s="72">
        <v>18639.75</v>
      </c>
      <c r="L62" s="83">
        <v>0</v>
      </c>
      <c r="M62" s="83">
        <v>1397.98</v>
      </c>
      <c r="N62" s="83">
        <v>1397.99</v>
      </c>
      <c r="O62" s="83">
        <v>0</v>
      </c>
      <c r="P62" s="83">
        <v>15843.78</v>
      </c>
      <c r="Q62" s="83">
        <v>0</v>
      </c>
      <c r="R62" s="83" t="s">
        <v>732</v>
      </c>
      <c r="S62" s="72" t="s">
        <v>732</v>
      </c>
      <c r="T62" s="72" t="s">
        <v>721</v>
      </c>
    </row>
    <row r="63" spans="2:20" s="26" customFormat="1" ht="48" x14ac:dyDescent="0.2">
      <c r="B63" s="83" t="s">
        <v>664</v>
      </c>
      <c r="C63" s="72" t="s">
        <v>612</v>
      </c>
      <c r="D63" s="82" t="s">
        <v>613</v>
      </c>
      <c r="E63" s="72" t="s">
        <v>614</v>
      </c>
      <c r="F63" s="72" t="s">
        <v>302</v>
      </c>
      <c r="G63" s="72" t="s">
        <v>253</v>
      </c>
      <c r="H63" s="72" t="s">
        <v>579</v>
      </c>
      <c r="I63" s="83" t="s">
        <v>149</v>
      </c>
      <c r="J63" s="83" t="s">
        <v>32</v>
      </c>
      <c r="K63" s="72">
        <v>49383.38</v>
      </c>
      <c r="L63" s="83">
        <v>0</v>
      </c>
      <c r="M63" s="83">
        <v>3703.75</v>
      </c>
      <c r="N63" s="83">
        <v>3703.77</v>
      </c>
      <c r="O63" s="83">
        <v>0</v>
      </c>
      <c r="P63" s="83">
        <v>41975.86</v>
      </c>
      <c r="Q63" s="83">
        <v>0</v>
      </c>
      <c r="R63" s="83" t="s">
        <v>732</v>
      </c>
      <c r="S63" s="72" t="s">
        <v>732</v>
      </c>
      <c r="T63" s="72" t="s">
        <v>721</v>
      </c>
    </row>
    <row r="64" spans="2:20" s="26" customFormat="1" ht="36" x14ac:dyDescent="0.2">
      <c r="B64" s="83" t="s">
        <v>665</v>
      </c>
      <c r="C64" s="72" t="s">
        <v>615</v>
      </c>
      <c r="D64" s="82" t="s">
        <v>616</v>
      </c>
      <c r="E64" s="72" t="s">
        <v>314</v>
      </c>
      <c r="F64" s="72" t="s">
        <v>302</v>
      </c>
      <c r="G64" s="72" t="s">
        <v>253</v>
      </c>
      <c r="H64" s="72" t="s">
        <v>579</v>
      </c>
      <c r="I64" s="83" t="s">
        <v>149</v>
      </c>
      <c r="J64" s="83" t="s">
        <v>32</v>
      </c>
      <c r="K64" s="72">
        <v>223814.79</v>
      </c>
      <c r="L64" s="83">
        <v>16786.14</v>
      </c>
      <c r="M64" s="83">
        <v>16786.099999999999</v>
      </c>
      <c r="N64" s="83">
        <v>0</v>
      </c>
      <c r="O64" s="83">
        <v>0</v>
      </c>
      <c r="P64" s="83">
        <v>190242.55</v>
      </c>
      <c r="Q64" s="83">
        <v>0</v>
      </c>
      <c r="R64" s="83" t="s">
        <v>732</v>
      </c>
      <c r="S64" s="72" t="s">
        <v>732</v>
      </c>
      <c r="T64" s="72" t="s">
        <v>721</v>
      </c>
    </row>
    <row r="65" spans="2:20" s="26" customFormat="1" ht="36" x14ac:dyDescent="0.2">
      <c r="B65" s="83" t="s">
        <v>666</v>
      </c>
      <c r="C65" s="72" t="s">
        <v>617</v>
      </c>
      <c r="D65" s="82" t="s">
        <v>618</v>
      </c>
      <c r="E65" s="72" t="s">
        <v>619</v>
      </c>
      <c r="F65" s="72" t="s">
        <v>302</v>
      </c>
      <c r="G65" s="72" t="s">
        <v>253</v>
      </c>
      <c r="H65" s="72" t="s">
        <v>579</v>
      </c>
      <c r="I65" s="83" t="s">
        <v>149</v>
      </c>
      <c r="J65" s="83" t="s">
        <v>32</v>
      </c>
      <c r="K65" s="72">
        <v>9040.94</v>
      </c>
      <c r="L65" s="83">
        <v>0</v>
      </c>
      <c r="M65" s="83">
        <v>678.07</v>
      </c>
      <c r="N65" s="83">
        <v>678.1</v>
      </c>
      <c r="O65" s="83">
        <v>0</v>
      </c>
      <c r="P65" s="83">
        <v>7684.77</v>
      </c>
      <c r="Q65" s="83">
        <v>0</v>
      </c>
      <c r="R65" s="83" t="s">
        <v>732</v>
      </c>
      <c r="S65" s="72" t="s">
        <v>732</v>
      </c>
      <c r="T65" s="72" t="s">
        <v>721</v>
      </c>
    </row>
    <row r="66" spans="2:20" s="26" customFormat="1" ht="36" x14ac:dyDescent="0.2">
      <c r="B66" s="83" t="s">
        <v>667</v>
      </c>
      <c r="C66" s="72" t="s">
        <v>620</v>
      </c>
      <c r="D66" s="82" t="s">
        <v>621</v>
      </c>
      <c r="E66" s="72" t="s">
        <v>622</v>
      </c>
      <c r="F66" s="72" t="s">
        <v>302</v>
      </c>
      <c r="G66" s="72" t="s">
        <v>253</v>
      </c>
      <c r="H66" s="72" t="s">
        <v>579</v>
      </c>
      <c r="I66" s="83" t="s">
        <v>149</v>
      </c>
      <c r="J66" s="83" t="s">
        <v>32</v>
      </c>
      <c r="K66" s="72">
        <v>28398</v>
      </c>
      <c r="L66" s="83">
        <v>0</v>
      </c>
      <c r="M66" s="83">
        <v>2129.85</v>
      </c>
      <c r="N66" s="83">
        <v>2129.85</v>
      </c>
      <c r="O66" s="83">
        <v>0</v>
      </c>
      <c r="P66" s="83">
        <v>24138.3</v>
      </c>
      <c r="Q66" s="83">
        <v>0</v>
      </c>
      <c r="R66" s="83" t="s">
        <v>732</v>
      </c>
      <c r="S66" s="72" t="s">
        <v>732</v>
      </c>
      <c r="T66" s="72" t="s">
        <v>721</v>
      </c>
    </row>
    <row r="67" spans="2:20" s="26" customFormat="1" ht="48" x14ac:dyDescent="0.2">
      <c r="B67" s="83" t="s">
        <v>668</v>
      </c>
      <c r="C67" s="72" t="s">
        <v>623</v>
      </c>
      <c r="D67" s="82" t="s">
        <v>624</v>
      </c>
      <c r="E67" s="72" t="s">
        <v>625</v>
      </c>
      <c r="F67" s="72" t="s">
        <v>302</v>
      </c>
      <c r="G67" s="72" t="s">
        <v>253</v>
      </c>
      <c r="H67" s="72" t="s">
        <v>579</v>
      </c>
      <c r="I67" s="83" t="s">
        <v>149</v>
      </c>
      <c r="J67" s="83" t="s">
        <v>32</v>
      </c>
      <c r="K67" s="72">
        <v>19129.37</v>
      </c>
      <c r="L67" s="83">
        <v>0</v>
      </c>
      <c r="M67" s="83">
        <v>1434.7</v>
      </c>
      <c r="N67" s="83">
        <v>1434.71</v>
      </c>
      <c r="O67" s="83">
        <v>0</v>
      </c>
      <c r="P67" s="83">
        <v>16259.96</v>
      </c>
      <c r="Q67" s="83">
        <v>0</v>
      </c>
      <c r="R67" s="83" t="s">
        <v>732</v>
      </c>
      <c r="S67" s="72" t="s">
        <v>732</v>
      </c>
      <c r="T67" s="72" t="s">
        <v>721</v>
      </c>
    </row>
    <row r="68" spans="2:20" s="26" customFormat="1" ht="48" x14ac:dyDescent="0.2">
      <c r="B68" s="83" t="s">
        <v>669</v>
      </c>
      <c r="C68" s="72" t="s">
        <v>626</v>
      </c>
      <c r="D68" s="82" t="s">
        <v>627</v>
      </c>
      <c r="E68" s="72" t="s">
        <v>628</v>
      </c>
      <c r="F68" s="72" t="s">
        <v>302</v>
      </c>
      <c r="G68" s="72" t="s">
        <v>253</v>
      </c>
      <c r="H68" s="72" t="s">
        <v>579</v>
      </c>
      <c r="I68" s="83" t="s">
        <v>149</v>
      </c>
      <c r="J68" s="83" t="s">
        <v>32</v>
      </c>
      <c r="K68" s="72">
        <v>31000</v>
      </c>
      <c r="L68" s="83">
        <v>0</v>
      </c>
      <c r="M68" s="83">
        <v>1385.17</v>
      </c>
      <c r="N68" s="83">
        <v>13916.23</v>
      </c>
      <c r="O68" s="83">
        <v>0</v>
      </c>
      <c r="P68" s="83">
        <v>15698.6</v>
      </c>
      <c r="Q68" s="83">
        <v>0</v>
      </c>
      <c r="R68" s="83" t="s">
        <v>732</v>
      </c>
      <c r="S68" s="72" t="s">
        <v>732</v>
      </c>
      <c r="T68" s="72" t="s">
        <v>721</v>
      </c>
    </row>
    <row r="69" spans="2:20" s="26" customFormat="1" ht="36" x14ac:dyDescent="0.2">
      <c r="B69" s="83" t="s">
        <v>670</v>
      </c>
      <c r="C69" s="72" t="s">
        <v>629</v>
      </c>
      <c r="D69" s="82" t="s">
        <v>630</v>
      </c>
      <c r="E69" s="72" t="s">
        <v>631</v>
      </c>
      <c r="F69" s="72" t="s">
        <v>302</v>
      </c>
      <c r="G69" s="72" t="s">
        <v>273</v>
      </c>
      <c r="H69" s="72" t="s">
        <v>579</v>
      </c>
      <c r="I69" s="83" t="s">
        <v>149</v>
      </c>
      <c r="J69" s="83" t="s">
        <v>32</v>
      </c>
      <c r="K69" s="72">
        <v>28019</v>
      </c>
      <c r="L69" s="83">
        <v>0</v>
      </c>
      <c r="M69" s="83">
        <v>2101</v>
      </c>
      <c r="N69" s="83">
        <v>2102</v>
      </c>
      <c r="O69" s="83">
        <v>0</v>
      </c>
      <c r="P69" s="83">
        <v>23816</v>
      </c>
      <c r="Q69" s="83">
        <v>0</v>
      </c>
      <c r="R69" s="83" t="s">
        <v>732</v>
      </c>
      <c r="S69" s="72" t="s">
        <v>732</v>
      </c>
      <c r="T69" s="72" t="s">
        <v>721</v>
      </c>
    </row>
    <row r="70" spans="2:20" s="26" customFormat="1" ht="36" x14ac:dyDescent="0.2">
      <c r="B70" s="83" t="s">
        <v>671</v>
      </c>
      <c r="C70" s="72" t="s">
        <v>632</v>
      </c>
      <c r="D70" s="82" t="s">
        <v>633</v>
      </c>
      <c r="E70" s="72" t="s">
        <v>254</v>
      </c>
      <c r="F70" s="72" t="s">
        <v>302</v>
      </c>
      <c r="G70" s="72" t="s">
        <v>273</v>
      </c>
      <c r="H70" s="72" t="s">
        <v>579</v>
      </c>
      <c r="I70" s="83" t="s">
        <v>149</v>
      </c>
      <c r="J70" s="83" t="s">
        <v>32</v>
      </c>
      <c r="K70" s="72">
        <v>257175</v>
      </c>
      <c r="L70" s="83">
        <v>19289</v>
      </c>
      <c r="M70" s="83">
        <v>19288</v>
      </c>
      <c r="N70" s="83">
        <v>0</v>
      </c>
      <c r="O70" s="83">
        <v>0</v>
      </c>
      <c r="P70" s="72">
        <v>218598</v>
      </c>
      <c r="Q70" s="83">
        <v>0</v>
      </c>
      <c r="R70" s="83" t="s">
        <v>732</v>
      </c>
      <c r="S70" s="72" t="s">
        <v>732</v>
      </c>
      <c r="T70" s="72" t="s">
        <v>721</v>
      </c>
    </row>
    <row r="71" spans="2:20" s="26" customFormat="1" ht="36" x14ac:dyDescent="0.2">
      <c r="B71" s="83" t="s">
        <v>672</v>
      </c>
      <c r="C71" s="72" t="s">
        <v>634</v>
      </c>
      <c r="D71" s="82" t="s">
        <v>635</v>
      </c>
      <c r="E71" s="72" t="s">
        <v>636</v>
      </c>
      <c r="F71" s="72" t="s">
        <v>302</v>
      </c>
      <c r="G71" s="72" t="s">
        <v>273</v>
      </c>
      <c r="H71" s="72" t="s">
        <v>579</v>
      </c>
      <c r="I71" s="83" t="s">
        <v>149</v>
      </c>
      <c r="J71" s="83" t="s">
        <v>32</v>
      </c>
      <c r="K71" s="72">
        <v>27532</v>
      </c>
      <c r="L71" s="83">
        <v>0</v>
      </c>
      <c r="M71" s="83">
        <v>2064</v>
      </c>
      <c r="N71" s="83">
        <v>2066</v>
      </c>
      <c r="O71" s="83">
        <v>0</v>
      </c>
      <c r="P71" s="83">
        <v>23402</v>
      </c>
      <c r="Q71" s="83">
        <v>0</v>
      </c>
      <c r="R71" s="83" t="s">
        <v>732</v>
      </c>
      <c r="S71" s="72" t="s">
        <v>732</v>
      </c>
      <c r="T71" s="72" t="s">
        <v>721</v>
      </c>
    </row>
    <row r="72" spans="2:20" s="26" customFormat="1" ht="36" x14ac:dyDescent="0.2">
      <c r="B72" s="83" t="s">
        <v>673</v>
      </c>
      <c r="C72" s="72" t="s">
        <v>637</v>
      </c>
      <c r="D72" s="82" t="s">
        <v>638</v>
      </c>
      <c r="E72" s="72" t="s">
        <v>639</v>
      </c>
      <c r="F72" s="72" t="s">
        <v>302</v>
      </c>
      <c r="G72" s="72" t="s">
        <v>250</v>
      </c>
      <c r="H72" s="72" t="s">
        <v>579</v>
      </c>
      <c r="I72" s="83" t="s">
        <v>149</v>
      </c>
      <c r="J72" s="83" t="s">
        <v>32</v>
      </c>
      <c r="K72" s="72">
        <v>74699.570000000007</v>
      </c>
      <c r="L72" s="83">
        <v>5602.48</v>
      </c>
      <c r="M72" s="83">
        <v>5602.46</v>
      </c>
      <c r="N72" s="83">
        <v>0</v>
      </c>
      <c r="O72" s="83">
        <v>0</v>
      </c>
      <c r="P72" s="83">
        <v>63494.63</v>
      </c>
      <c r="Q72" s="83">
        <v>0</v>
      </c>
      <c r="R72" s="83" t="s">
        <v>732</v>
      </c>
      <c r="S72" s="72" t="s">
        <v>732</v>
      </c>
      <c r="T72" s="72" t="s">
        <v>721</v>
      </c>
    </row>
    <row r="73" spans="2:20" s="26" customFormat="1" ht="48" x14ac:dyDescent="0.2">
      <c r="B73" s="83" t="s">
        <v>674</v>
      </c>
      <c r="C73" s="72" t="s">
        <v>640</v>
      </c>
      <c r="D73" s="82" t="s">
        <v>641</v>
      </c>
      <c r="E73" s="72" t="s">
        <v>642</v>
      </c>
      <c r="F73" s="72" t="s">
        <v>302</v>
      </c>
      <c r="G73" s="72" t="s">
        <v>250</v>
      </c>
      <c r="H73" s="72" t="s">
        <v>579</v>
      </c>
      <c r="I73" s="83" t="s">
        <v>149</v>
      </c>
      <c r="J73" s="83" t="s">
        <v>32</v>
      </c>
      <c r="K73" s="72">
        <v>45897.16</v>
      </c>
      <c r="L73" s="83">
        <v>0</v>
      </c>
      <c r="M73" s="83">
        <v>3442.28</v>
      </c>
      <c r="N73" s="83">
        <v>3442.3</v>
      </c>
      <c r="O73" s="83">
        <v>0</v>
      </c>
      <c r="P73" s="83">
        <v>39012.58</v>
      </c>
      <c r="Q73" s="83">
        <v>0</v>
      </c>
      <c r="R73" s="83" t="s">
        <v>732</v>
      </c>
      <c r="S73" s="72" t="s">
        <v>732</v>
      </c>
      <c r="T73" s="72" t="s">
        <v>721</v>
      </c>
    </row>
    <row r="74" spans="2:20" s="26" customFormat="1" ht="36" x14ac:dyDescent="0.2">
      <c r="B74" s="83" t="s">
        <v>675</v>
      </c>
      <c r="C74" s="72" t="s">
        <v>643</v>
      </c>
      <c r="D74" s="82" t="s">
        <v>644</v>
      </c>
      <c r="E74" s="72" t="s">
        <v>645</v>
      </c>
      <c r="F74" s="72" t="s">
        <v>302</v>
      </c>
      <c r="G74" s="72" t="s">
        <v>250</v>
      </c>
      <c r="H74" s="72" t="s">
        <v>579</v>
      </c>
      <c r="I74" s="83" t="s">
        <v>149</v>
      </c>
      <c r="J74" s="83" t="s">
        <v>32</v>
      </c>
      <c r="K74" s="72">
        <v>53277.85</v>
      </c>
      <c r="L74" s="83">
        <v>0</v>
      </c>
      <c r="M74" s="83">
        <v>3995.83</v>
      </c>
      <c r="N74" s="83">
        <v>3995.85</v>
      </c>
      <c r="O74" s="83">
        <v>0</v>
      </c>
      <c r="P74" s="72">
        <v>45286.17</v>
      </c>
      <c r="Q74" s="83">
        <v>0</v>
      </c>
      <c r="R74" s="83" t="s">
        <v>732</v>
      </c>
      <c r="S74" s="72" t="s">
        <v>732</v>
      </c>
      <c r="T74" s="72" t="s">
        <v>721</v>
      </c>
    </row>
    <row r="75" spans="2:20" s="26" customFormat="1" ht="36" x14ac:dyDescent="0.2">
      <c r="B75" s="83" t="s">
        <v>676</v>
      </c>
      <c r="C75" s="72" t="s">
        <v>646</v>
      </c>
      <c r="D75" s="82" t="s">
        <v>647</v>
      </c>
      <c r="E75" s="72" t="s">
        <v>648</v>
      </c>
      <c r="F75" s="72" t="s">
        <v>302</v>
      </c>
      <c r="G75" s="72" t="s">
        <v>250</v>
      </c>
      <c r="H75" s="72" t="s">
        <v>579</v>
      </c>
      <c r="I75" s="83" t="s">
        <v>149</v>
      </c>
      <c r="J75" s="83" t="s">
        <v>32</v>
      </c>
      <c r="K75" s="72">
        <v>20968.13</v>
      </c>
      <c r="L75" s="83">
        <v>0</v>
      </c>
      <c r="M75" s="83">
        <v>1572.6</v>
      </c>
      <c r="N75" s="83">
        <v>1572.62</v>
      </c>
      <c r="O75" s="83">
        <v>0</v>
      </c>
      <c r="P75" s="83">
        <v>17822.91</v>
      </c>
      <c r="Q75" s="83">
        <v>0</v>
      </c>
      <c r="R75" s="83" t="s">
        <v>732</v>
      </c>
      <c r="S75" s="72" t="s">
        <v>732</v>
      </c>
      <c r="T75" s="72" t="s">
        <v>721</v>
      </c>
    </row>
    <row r="76" spans="2:20" s="26" customFormat="1" ht="36" x14ac:dyDescent="0.2">
      <c r="B76" s="83" t="s">
        <v>677</v>
      </c>
      <c r="C76" s="72" t="s">
        <v>649</v>
      </c>
      <c r="D76" s="82" t="s">
        <v>650</v>
      </c>
      <c r="E76" s="72" t="s">
        <v>651</v>
      </c>
      <c r="F76" s="72" t="s">
        <v>302</v>
      </c>
      <c r="G76" s="72" t="s">
        <v>250</v>
      </c>
      <c r="H76" s="72" t="s">
        <v>579</v>
      </c>
      <c r="I76" s="83" t="s">
        <v>149</v>
      </c>
      <c r="J76" s="83" t="s">
        <v>32</v>
      </c>
      <c r="K76" s="72">
        <v>182431.66</v>
      </c>
      <c r="L76" s="83">
        <v>13682.38</v>
      </c>
      <c r="M76" s="83">
        <v>13682.37</v>
      </c>
      <c r="N76" s="83">
        <v>0</v>
      </c>
      <c r="O76" s="83">
        <v>0</v>
      </c>
      <c r="P76" s="83">
        <v>155066.91</v>
      </c>
      <c r="Q76" s="83">
        <v>0</v>
      </c>
      <c r="R76" s="83" t="s">
        <v>732</v>
      </c>
      <c r="S76" s="72" t="s">
        <v>732</v>
      </c>
      <c r="T76" s="72" t="s">
        <v>721</v>
      </c>
    </row>
    <row r="77" spans="2:20" s="26" customFormat="1" ht="36" x14ac:dyDescent="0.2">
      <c r="B77" s="83" t="s">
        <v>678</v>
      </c>
      <c r="C77" s="72" t="s">
        <v>652</v>
      </c>
      <c r="D77" s="82" t="s">
        <v>653</v>
      </c>
      <c r="E77" s="72" t="s">
        <v>654</v>
      </c>
      <c r="F77" s="72" t="s">
        <v>302</v>
      </c>
      <c r="G77" s="72" t="s">
        <v>250</v>
      </c>
      <c r="H77" s="72" t="s">
        <v>579</v>
      </c>
      <c r="I77" s="83" t="s">
        <v>149</v>
      </c>
      <c r="J77" s="83" t="s">
        <v>32</v>
      </c>
      <c r="K77" s="72">
        <v>19562.849999999999</v>
      </c>
      <c r="L77" s="83">
        <v>0</v>
      </c>
      <c r="M77" s="83">
        <v>1467.21</v>
      </c>
      <c r="N77" s="83">
        <v>1467.22</v>
      </c>
      <c r="O77" s="83">
        <v>0</v>
      </c>
      <c r="P77" s="83">
        <v>16628.419999999998</v>
      </c>
      <c r="Q77" s="83">
        <v>0</v>
      </c>
      <c r="R77" s="83" t="s">
        <v>732</v>
      </c>
      <c r="S77" s="72" t="s">
        <v>732</v>
      </c>
      <c r="T77" s="72" t="s">
        <v>721</v>
      </c>
    </row>
    <row r="78" spans="2:20" s="26" customFormat="1" ht="12" x14ac:dyDescent="0.2">
      <c r="B78" s="88" t="s">
        <v>412</v>
      </c>
      <c r="C78" s="89"/>
      <c r="D78" s="266" t="s">
        <v>299</v>
      </c>
      <c r="E78" s="266"/>
      <c r="F78" s="266"/>
      <c r="G78" s="266"/>
      <c r="H78" s="266"/>
      <c r="I78" s="266"/>
      <c r="J78" s="266"/>
      <c r="K78" s="266"/>
      <c r="L78" s="266"/>
      <c r="M78" s="266"/>
      <c r="N78" s="266"/>
      <c r="O78" s="266"/>
      <c r="P78" s="266"/>
      <c r="Q78" s="266"/>
      <c r="R78" s="266"/>
      <c r="S78" s="266"/>
      <c r="T78" s="266"/>
    </row>
    <row r="79" spans="2:20" s="26" customFormat="1" ht="72" x14ac:dyDescent="0.2">
      <c r="B79" s="87" t="s">
        <v>417</v>
      </c>
      <c r="C79" s="87" t="s">
        <v>787</v>
      </c>
      <c r="D79" s="82" t="s">
        <v>300</v>
      </c>
      <c r="E79" s="72" t="s">
        <v>301</v>
      </c>
      <c r="F79" s="72" t="s">
        <v>302</v>
      </c>
      <c r="G79" s="72" t="s">
        <v>303</v>
      </c>
      <c r="H79" s="72" t="s">
        <v>192</v>
      </c>
      <c r="I79" s="72" t="s">
        <v>149</v>
      </c>
      <c r="J79" s="72" t="s">
        <v>32</v>
      </c>
      <c r="K79" s="72">
        <f>L79+M79+P79</f>
        <v>360006.56</v>
      </c>
      <c r="L79" s="72">
        <v>27000.5</v>
      </c>
      <c r="M79" s="72">
        <v>27000.5</v>
      </c>
      <c r="N79" s="72">
        <v>0</v>
      </c>
      <c r="O79" s="72">
        <v>0</v>
      </c>
      <c r="P79" s="72">
        <v>306005.56</v>
      </c>
      <c r="Q79" s="83">
        <v>0</v>
      </c>
      <c r="R79" s="72" t="s">
        <v>725</v>
      </c>
      <c r="S79" s="98" t="s">
        <v>729</v>
      </c>
      <c r="T79" s="72" t="s">
        <v>721</v>
      </c>
    </row>
    <row r="80" spans="2:20" s="26" customFormat="1" ht="48" x14ac:dyDescent="0.2">
      <c r="B80" s="87" t="s">
        <v>418</v>
      </c>
      <c r="C80" s="87" t="s">
        <v>788</v>
      </c>
      <c r="D80" s="86" t="s">
        <v>304</v>
      </c>
      <c r="E80" s="87" t="s">
        <v>305</v>
      </c>
      <c r="F80" s="72" t="s">
        <v>302</v>
      </c>
      <c r="G80" s="87" t="s">
        <v>250</v>
      </c>
      <c r="H80" s="72" t="s">
        <v>192</v>
      </c>
      <c r="I80" s="87" t="s">
        <v>149</v>
      </c>
      <c r="J80" s="87" t="s">
        <v>32</v>
      </c>
      <c r="K80" s="72">
        <v>171993</v>
      </c>
      <c r="L80" s="87">
        <v>12900</v>
      </c>
      <c r="M80" s="87">
        <v>12899</v>
      </c>
      <c r="N80" s="87">
        <v>0</v>
      </c>
      <c r="O80" s="87">
        <v>0</v>
      </c>
      <c r="P80" s="87">
        <v>146194</v>
      </c>
      <c r="Q80" s="83">
        <v>0</v>
      </c>
      <c r="R80" s="87" t="s">
        <v>725</v>
      </c>
      <c r="S80" s="98" t="s">
        <v>729</v>
      </c>
      <c r="T80" s="72" t="s">
        <v>721</v>
      </c>
    </row>
    <row r="81" spans="2:20" s="26" customFormat="1" ht="48" x14ac:dyDescent="0.2">
      <c r="B81" s="72" t="s">
        <v>416</v>
      </c>
      <c r="C81" s="72" t="s">
        <v>789</v>
      </c>
      <c r="D81" s="82" t="s">
        <v>306</v>
      </c>
      <c r="E81" s="72" t="s">
        <v>307</v>
      </c>
      <c r="F81" s="72" t="s">
        <v>302</v>
      </c>
      <c r="G81" s="72" t="s">
        <v>273</v>
      </c>
      <c r="H81" s="72" t="s">
        <v>192</v>
      </c>
      <c r="I81" s="72" t="s">
        <v>149</v>
      </c>
      <c r="J81" s="72" t="s">
        <v>32</v>
      </c>
      <c r="K81" s="72">
        <v>132323</v>
      </c>
      <c r="L81" s="72">
        <v>9925</v>
      </c>
      <c r="M81" s="72">
        <v>9924</v>
      </c>
      <c r="N81" s="72">
        <v>0</v>
      </c>
      <c r="O81" s="72">
        <v>0</v>
      </c>
      <c r="P81" s="72">
        <v>112474</v>
      </c>
      <c r="Q81" s="83">
        <v>0</v>
      </c>
      <c r="R81" s="72" t="s">
        <v>725</v>
      </c>
      <c r="S81" s="98" t="s">
        <v>729</v>
      </c>
      <c r="T81" s="72" t="s">
        <v>721</v>
      </c>
    </row>
    <row r="82" spans="2:20" s="26" customFormat="1" ht="12" x14ac:dyDescent="0.2">
      <c r="B82" s="88" t="s">
        <v>706</v>
      </c>
      <c r="C82" s="89"/>
      <c r="D82" s="266" t="s">
        <v>193</v>
      </c>
      <c r="E82" s="266"/>
      <c r="F82" s="266"/>
      <c r="G82" s="266"/>
      <c r="H82" s="266"/>
      <c r="I82" s="266"/>
      <c r="J82" s="266"/>
      <c r="K82" s="266"/>
      <c r="L82" s="266"/>
      <c r="M82" s="266"/>
      <c r="N82" s="266"/>
      <c r="O82" s="266"/>
      <c r="P82" s="266"/>
      <c r="Q82" s="266"/>
      <c r="R82" s="266"/>
      <c r="S82" s="266"/>
      <c r="T82" s="266"/>
    </row>
    <row r="83" spans="2:20" s="26" customFormat="1" ht="36" x14ac:dyDescent="0.2">
      <c r="B83" s="72" t="s">
        <v>707</v>
      </c>
      <c r="C83" s="72" t="s">
        <v>679</v>
      </c>
      <c r="D83" s="82" t="s">
        <v>308</v>
      </c>
      <c r="E83" s="72" t="s">
        <v>309</v>
      </c>
      <c r="F83" s="72" t="s">
        <v>302</v>
      </c>
      <c r="G83" s="72" t="s">
        <v>269</v>
      </c>
      <c r="H83" s="72" t="s">
        <v>310</v>
      </c>
      <c r="I83" s="72" t="s">
        <v>149</v>
      </c>
      <c r="J83" s="72" t="s">
        <v>32</v>
      </c>
      <c r="K83" s="72">
        <v>7044.7</v>
      </c>
      <c r="L83" s="72">
        <v>528.36</v>
      </c>
      <c r="M83" s="72">
        <v>528.35</v>
      </c>
      <c r="N83" s="72">
        <v>0</v>
      </c>
      <c r="O83" s="72">
        <v>0</v>
      </c>
      <c r="P83" s="72">
        <v>5987.99</v>
      </c>
      <c r="Q83" s="72">
        <v>0</v>
      </c>
      <c r="R83" s="72" t="s">
        <v>728</v>
      </c>
      <c r="S83" s="98" t="s">
        <v>725</v>
      </c>
      <c r="T83" s="72" t="s">
        <v>721</v>
      </c>
    </row>
    <row r="84" spans="2:20" s="26" customFormat="1" ht="36" x14ac:dyDescent="0.2">
      <c r="B84" s="72" t="s">
        <v>708</v>
      </c>
      <c r="C84" s="72" t="s">
        <v>680</v>
      </c>
      <c r="D84" s="86" t="s">
        <v>311</v>
      </c>
      <c r="E84" s="87" t="s">
        <v>312</v>
      </c>
      <c r="F84" s="87" t="s">
        <v>302</v>
      </c>
      <c r="G84" s="87" t="s">
        <v>246</v>
      </c>
      <c r="H84" s="87" t="s">
        <v>310</v>
      </c>
      <c r="I84" s="87" t="s">
        <v>149</v>
      </c>
      <c r="J84" s="87" t="s">
        <v>32</v>
      </c>
      <c r="K84" s="87">
        <v>8407.06</v>
      </c>
      <c r="L84" s="87">
        <v>630.53</v>
      </c>
      <c r="M84" s="87">
        <v>630.53</v>
      </c>
      <c r="N84" s="87">
        <v>0</v>
      </c>
      <c r="O84" s="87">
        <v>0</v>
      </c>
      <c r="P84" s="87">
        <v>7146</v>
      </c>
      <c r="Q84" s="87">
        <v>0</v>
      </c>
      <c r="R84" s="87" t="s">
        <v>728</v>
      </c>
      <c r="S84" s="98" t="s">
        <v>725</v>
      </c>
      <c r="T84" s="72" t="s">
        <v>721</v>
      </c>
    </row>
    <row r="85" spans="2:20" s="26" customFormat="1" ht="36" x14ac:dyDescent="0.2">
      <c r="B85" s="72" t="s">
        <v>709</v>
      </c>
      <c r="C85" s="72" t="s">
        <v>681</v>
      </c>
      <c r="D85" s="86" t="s">
        <v>313</v>
      </c>
      <c r="E85" s="87" t="s">
        <v>314</v>
      </c>
      <c r="F85" s="87" t="s">
        <v>302</v>
      </c>
      <c r="G85" s="87" t="s">
        <v>253</v>
      </c>
      <c r="H85" s="87" t="s">
        <v>310</v>
      </c>
      <c r="I85" s="87" t="s">
        <v>149</v>
      </c>
      <c r="J85" s="87" t="s">
        <v>32</v>
      </c>
      <c r="K85" s="87">
        <v>24994.11</v>
      </c>
      <c r="L85" s="87">
        <v>1874.56</v>
      </c>
      <c r="M85" s="87">
        <v>1874.55</v>
      </c>
      <c r="N85" s="87">
        <v>0</v>
      </c>
      <c r="O85" s="87">
        <v>0</v>
      </c>
      <c r="P85" s="87">
        <v>21245</v>
      </c>
      <c r="Q85" s="87">
        <v>0</v>
      </c>
      <c r="R85" s="87" t="s">
        <v>728</v>
      </c>
      <c r="S85" s="98" t="s">
        <v>725</v>
      </c>
      <c r="T85" s="72" t="s">
        <v>721</v>
      </c>
    </row>
    <row r="86" spans="2:20" s="26" customFormat="1" ht="48" x14ac:dyDescent="0.2">
      <c r="B86" s="72" t="s">
        <v>710</v>
      </c>
      <c r="C86" s="72" t="s">
        <v>682</v>
      </c>
      <c r="D86" s="82" t="s">
        <v>315</v>
      </c>
      <c r="E86" s="72" t="s">
        <v>254</v>
      </c>
      <c r="F86" s="72" t="s">
        <v>302</v>
      </c>
      <c r="G86" s="72" t="s">
        <v>273</v>
      </c>
      <c r="H86" s="72" t="s">
        <v>310</v>
      </c>
      <c r="I86" s="72" t="s">
        <v>149</v>
      </c>
      <c r="J86" s="72" t="s">
        <v>32</v>
      </c>
      <c r="K86" s="83">
        <v>15906</v>
      </c>
      <c r="L86" s="83">
        <v>1194</v>
      </c>
      <c r="M86" s="83">
        <v>1192</v>
      </c>
      <c r="N86" s="72">
        <v>0</v>
      </c>
      <c r="O86" s="72">
        <v>0</v>
      </c>
      <c r="P86" s="83">
        <v>13520</v>
      </c>
      <c r="Q86" s="83">
        <v>0</v>
      </c>
      <c r="R86" s="72" t="s">
        <v>728</v>
      </c>
      <c r="S86" s="98" t="s">
        <v>725</v>
      </c>
      <c r="T86" s="72" t="s">
        <v>721</v>
      </c>
    </row>
    <row r="87" spans="2:20" s="26" customFormat="1" ht="48" x14ac:dyDescent="0.2">
      <c r="B87" s="72" t="s">
        <v>711</v>
      </c>
      <c r="C87" s="72" t="s">
        <v>683</v>
      </c>
      <c r="D87" s="82" t="s">
        <v>316</v>
      </c>
      <c r="E87" s="72" t="s">
        <v>317</v>
      </c>
      <c r="F87" s="72" t="s">
        <v>302</v>
      </c>
      <c r="G87" s="72" t="s">
        <v>250</v>
      </c>
      <c r="H87" s="72" t="s">
        <v>310</v>
      </c>
      <c r="I87" s="72" t="s">
        <v>149</v>
      </c>
      <c r="J87" s="72" t="s">
        <v>32</v>
      </c>
      <c r="K87" s="83">
        <v>18632</v>
      </c>
      <c r="L87" s="83">
        <v>1398</v>
      </c>
      <c r="M87" s="83">
        <v>1397</v>
      </c>
      <c r="N87" s="72">
        <v>0</v>
      </c>
      <c r="O87" s="72">
        <v>0</v>
      </c>
      <c r="P87" s="83">
        <v>15837</v>
      </c>
      <c r="Q87" s="83">
        <v>0</v>
      </c>
      <c r="R87" s="72" t="s">
        <v>728</v>
      </c>
      <c r="S87" s="98" t="s">
        <v>725</v>
      </c>
      <c r="T87" s="72" t="s">
        <v>721</v>
      </c>
    </row>
    <row r="88" spans="2:20" s="26" customFormat="1" ht="12" x14ac:dyDescent="0.2">
      <c r="B88" s="92">
        <v>2</v>
      </c>
      <c r="C88" s="93"/>
      <c r="D88" s="268" t="s">
        <v>389</v>
      </c>
      <c r="E88" s="268"/>
      <c r="F88" s="268"/>
      <c r="G88" s="268"/>
      <c r="H88" s="268"/>
      <c r="I88" s="268"/>
      <c r="J88" s="268"/>
      <c r="K88" s="268"/>
      <c r="L88" s="268"/>
      <c r="M88" s="268"/>
      <c r="N88" s="268"/>
      <c r="O88" s="268"/>
      <c r="P88" s="268"/>
      <c r="Q88" s="268"/>
      <c r="R88" s="268"/>
      <c r="S88" s="268"/>
      <c r="T88" s="268"/>
    </row>
    <row r="89" spans="2:20" s="26" customFormat="1" ht="12" x14ac:dyDescent="0.2">
      <c r="B89" s="92" t="s">
        <v>796</v>
      </c>
      <c r="C89" s="93"/>
      <c r="D89" s="268" t="s">
        <v>318</v>
      </c>
      <c r="E89" s="268"/>
      <c r="F89" s="268"/>
      <c r="G89" s="268"/>
      <c r="H89" s="268"/>
      <c r="I89" s="268"/>
      <c r="J89" s="268"/>
      <c r="K89" s="268"/>
      <c r="L89" s="268"/>
      <c r="M89" s="268"/>
      <c r="N89" s="268"/>
      <c r="O89" s="268"/>
      <c r="P89" s="268"/>
      <c r="Q89" s="268"/>
      <c r="R89" s="268"/>
      <c r="S89" s="268"/>
      <c r="T89" s="268"/>
    </row>
    <row r="90" spans="2:20" s="26" customFormat="1" ht="12" x14ac:dyDescent="0.2">
      <c r="B90" s="92" t="s">
        <v>215</v>
      </c>
      <c r="C90" s="93"/>
      <c r="D90" s="268" t="s">
        <v>319</v>
      </c>
      <c r="E90" s="268"/>
      <c r="F90" s="268"/>
      <c r="G90" s="268"/>
      <c r="H90" s="268"/>
      <c r="I90" s="268"/>
      <c r="J90" s="268"/>
      <c r="K90" s="268"/>
      <c r="L90" s="268"/>
      <c r="M90" s="268"/>
      <c r="N90" s="268"/>
      <c r="O90" s="268"/>
      <c r="P90" s="268"/>
      <c r="Q90" s="268"/>
      <c r="R90" s="268"/>
      <c r="S90" s="268"/>
      <c r="T90" s="268"/>
    </row>
    <row r="91" spans="2:20" s="26" customFormat="1" ht="15" customHeight="1" x14ac:dyDescent="0.2">
      <c r="B91" s="88" t="s">
        <v>175</v>
      </c>
      <c r="C91" s="89"/>
      <c r="D91" s="266" t="s">
        <v>792</v>
      </c>
      <c r="E91" s="266"/>
      <c r="F91" s="266"/>
      <c r="G91" s="266"/>
      <c r="H91" s="266"/>
      <c r="I91" s="266"/>
      <c r="J91" s="266"/>
      <c r="K91" s="266"/>
      <c r="L91" s="266"/>
      <c r="M91" s="266"/>
      <c r="N91" s="266"/>
      <c r="O91" s="266"/>
      <c r="P91" s="266"/>
      <c r="Q91" s="266"/>
      <c r="R91" s="266"/>
      <c r="S91" s="266"/>
      <c r="T91" s="266"/>
    </row>
    <row r="92" spans="2:20" s="26" customFormat="1" ht="36" x14ac:dyDescent="0.2">
      <c r="B92" s="71" t="s">
        <v>176</v>
      </c>
      <c r="C92" s="72" t="s">
        <v>797</v>
      </c>
      <c r="D92" s="73" t="s">
        <v>798</v>
      </c>
      <c r="E92" s="72" t="s">
        <v>799</v>
      </c>
      <c r="F92" s="72" t="s">
        <v>791</v>
      </c>
      <c r="G92" s="72" t="s">
        <v>253</v>
      </c>
      <c r="H92" s="72" t="s">
        <v>800</v>
      </c>
      <c r="I92" s="72" t="s">
        <v>149</v>
      </c>
      <c r="J92" s="72" t="s">
        <v>32</v>
      </c>
      <c r="K92" s="74">
        <f>L92+P92</f>
        <v>993615.3</v>
      </c>
      <c r="L92" s="74">
        <v>149042.29999999999</v>
      </c>
      <c r="M92" s="74">
        <v>0</v>
      </c>
      <c r="N92" s="74">
        <v>0</v>
      </c>
      <c r="O92" s="74">
        <v>0</v>
      </c>
      <c r="P92" s="74">
        <v>844573</v>
      </c>
      <c r="Q92" s="74">
        <v>0</v>
      </c>
      <c r="R92" s="75">
        <v>43374</v>
      </c>
      <c r="S92" s="75">
        <v>43404</v>
      </c>
      <c r="T92" s="72" t="s">
        <v>721</v>
      </c>
    </row>
    <row r="93" spans="2:20" s="26" customFormat="1" ht="12" x14ac:dyDescent="0.2">
      <c r="B93" s="88" t="s">
        <v>178</v>
      </c>
      <c r="C93" s="89"/>
      <c r="D93" s="266" t="s">
        <v>167</v>
      </c>
      <c r="E93" s="266"/>
      <c r="F93" s="266"/>
      <c r="G93" s="266"/>
      <c r="H93" s="266"/>
      <c r="I93" s="266"/>
      <c r="J93" s="266"/>
      <c r="K93" s="266"/>
      <c r="L93" s="266"/>
      <c r="M93" s="266"/>
      <c r="N93" s="266"/>
      <c r="O93" s="266"/>
      <c r="P93" s="266"/>
      <c r="Q93" s="266"/>
      <c r="R93" s="266"/>
      <c r="S93" s="266"/>
      <c r="T93" s="266"/>
    </row>
    <row r="94" spans="2:20" s="26" customFormat="1" ht="23.25" customHeight="1" x14ac:dyDescent="0.2">
      <c r="B94" s="257" t="s">
        <v>176</v>
      </c>
      <c r="C94" s="257" t="s">
        <v>840</v>
      </c>
      <c r="D94" s="260" t="s">
        <v>320</v>
      </c>
      <c r="E94" s="257" t="s">
        <v>252</v>
      </c>
      <c r="F94" s="261" t="s">
        <v>791</v>
      </c>
      <c r="G94" s="261" t="s">
        <v>253</v>
      </c>
      <c r="H94" s="257" t="s">
        <v>168</v>
      </c>
      <c r="I94" s="257" t="s">
        <v>149</v>
      </c>
      <c r="J94" s="257" t="s">
        <v>32</v>
      </c>
      <c r="K94" s="257">
        <f>L94+P94+N94</f>
        <v>1298334.1200000001</v>
      </c>
      <c r="L94" s="257">
        <v>0</v>
      </c>
      <c r="M94" s="257">
        <v>0</v>
      </c>
      <c r="N94" s="257">
        <v>194750.12</v>
      </c>
      <c r="O94" s="257">
        <v>0</v>
      </c>
      <c r="P94" s="257">
        <v>1103584</v>
      </c>
      <c r="Q94" s="259">
        <v>0</v>
      </c>
      <c r="R94" s="258">
        <v>43617</v>
      </c>
      <c r="S94" s="257"/>
      <c r="T94" s="257"/>
    </row>
    <row r="95" spans="2:20" s="26" customFormat="1" ht="12" x14ac:dyDescent="0.2">
      <c r="B95" s="257"/>
      <c r="C95" s="257"/>
      <c r="D95" s="260"/>
      <c r="E95" s="257"/>
      <c r="F95" s="262"/>
      <c r="G95" s="262"/>
      <c r="H95" s="257"/>
      <c r="I95" s="257"/>
      <c r="J95" s="257"/>
      <c r="K95" s="257"/>
      <c r="L95" s="257"/>
      <c r="M95" s="257"/>
      <c r="N95" s="257"/>
      <c r="O95" s="257"/>
      <c r="P95" s="257"/>
      <c r="Q95" s="259"/>
      <c r="R95" s="258"/>
      <c r="S95" s="257"/>
      <c r="T95" s="257"/>
    </row>
    <row r="96" spans="2:20" s="26" customFormat="1" ht="12" x14ac:dyDescent="0.2">
      <c r="B96" s="88" t="s">
        <v>184</v>
      </c>
      <c r="C96" s="89"/>
      <c r="D96" s="266" t="s">
        <v>321</v>
      </c>
      <c r="E96" s="266"/>
      <c r="F96" s="266"/>
      <c r="G96" s="266"/>
      <c r="H96" s="266"/>
      <c r="I96" s="266"/>
      <c r="J96" s="266"/>
      <c r="K96" s="266"/>
      <c r="L96" s="266"/>
      <c r="M96" s="266"/>
      <c r="N96" s="266"/>
      <c r="O96" s="266"/>
      <c r="P96" s="266"/>
      <c r="Q96" s="266"/>
      <c r="R96" s="266"/>
      <c r="S96" s="266"/>
      <c r="T96" s="266"/>
    </row>
    <row r="97" spans="2:20" s="26" customFormat="1" ht="23.25" customHeight="1" x14ac:dyDescent="0.2">
      <c r="B97" s="257" t="s">
        <v>179</v>
      </c>
      <c r="C97" s="257" t="s">
        <v>684</v>
      </c>
      <c r="D97" s="260" t="s">
        <v>322</v>
      </c>
      <c r="E97" s="257" t="s">
        <v>249</v>
      </c>
      <c r="F97" s="261" t="s">
        <v>791</v>
      </c>
      <c r="G97" s="257" t="s">
        <v>250</v>
      </c>
      <c r="H97" s="257" t="s">
        <v>161</v>
      </c>
      <c r="I97" s="257" t="s">
        <v>149</v>
      </c>
      <c r="J97" s="257" t="s">
        <v>152</v>
      </c>
      <c r="K97" s="257">
        <f>L97+P97</f>
        <v>102635.81</v>
      </c>
      <c r="L97" s="257">
        <v>15395.38</v>
      </c>
      <c r="M97" s="257">
        <v>0</v>
      </c>
      <c r="N97" s="257">
        <v>0</v>
      </c>
      <c r="O97" s="257">
        <v>0</v>
      </c>
      <c r="P97" s="257">
        <v>87240.43</v>
      </c>
      <c r="Q97" s="259">
        <v>0</v>
      </c>
      <c r="R97" s="257" t="s">
        <v>751</v>
      </c>
      <c r="S97" s="257" t="s">
        <v>751</v>
      </c>
      <c r="T97" s="257" t="s">
        <v>721</v>
      </c>
    </row>
    <row r="98" spans="2:20" s="26" customFormat="1" ht="12" x14ac:dyDescent="0.2">
      <c r="B98" s="257"/>
      <c r="C98" s="257"/>
      <c r="D98" s="260"/>
      <c r="E98" s="257"/>
      <c r="F98" s="262"/>
      <c r="G98" s="257"/>
      <c r="H98" s="257"/>
      <c r="I98" s="257"/>
      <c r="J98" s="257"/>
      <c r="K98" s="257"/>
      <c r="L98" s="257"/>
      <c r="M98" s="257"/>
      <c r="N98" s="257"/>
      <c r="O98" s="257"/>
      <c r="P98" s="257"/>
      <c r="Q98" s="259"/>
      <c r="R98" s="257"/>
      <c r="S98" s="257"/>
      <c r="T98" s="257"/>
    </row>
    <row r="99" spans="2:20" s="26" customFormat="1" ht="23.25" customHeight="1" x14ac:dyDescent="0.2">
      <c r="B99" s="257" t="s">
        <v>181</v>
      </c>
      <c r="C99" s="257" t="s">
        <v>685</v>
      </c>
      <c r="D99" s="260" t="s">
        <v>323</v>
      </c>
      <c r="E99" s="257" t="s">
        <v>249</v>
      </c>
      <c r="F99" s="261" t="s">
        <v>791</v>
      </c>
      <c r="G99" s="257" t="s">
        <v>250</v>
      </c>
      <c r="H99" s="257" t="s">
        <v>161</v>
      </c>
      <c r="I99" s="257" t="s">
        <v>149</v>
      </c>
      <c r="J99" s="257" t="s">
        <v>152</v>
      </c>
      <c r="K99" s="257">
        <f>L99+P99</f>
        <v>85542.82</v>
      </c>
      <c r="L99" s="257">
        <v>12831.43</v>
      </c>
      <c r="M99" s="257">
        <v>0</v>
      </c>
      <c r="N99" s="257">
        <v>0</v>
      </c>
      <c r="O99" s="257">
        <v>0</v>
      </c>
      <c r="P99" s="257">
        <v>72711.39</v>
      </c>
      <c r="Q99" s="259">
        <v>0</v>
      </c>
      <c r="R99" s="257" t="s">
        <v>751</v>
      </c>
      <c r="S99" s="257" t="s">
        <v>751</v>
      </c>
      <c r="T99" s="257" t="s">
        <v>721</v>
      </c>
    </row>
    <row r="100" spans="2:20" s="26" customFormat="1" ht="12" x14ac:dyDescent="0.2">
      <c r="B100" s="257"/>
      <c r="C100" s="257"/>
      <c r="D100" s="260"/>
      <c r="E100" s="257"/>
      <c r="F100" s="262"/>
      <c r="G100" s="257"/>
      <c r="H100" s="257"/>
      <c r="I100" s="257"/>
      <c r="J100" s="257"/>
      <c r="K100" s="257"/>
      <c r="L100" s="257"/>
      <c r="M100" s="257"/>
      <c r="N100" s="257"/>
      <c r="O100" s="257"/>
      <c r="P100" s="257"/>
      <c r="Q100" s="259"/>
      <c r="R100" s="257"/>
      <c r="S100" s="257"/>
      <c r="T100" s="257"/>
    </row>
    <row r="101" spans="2:20" s="26" customFormat="1" ht="23.25" customHeight="1" x14ac:dyDescent="0.2">
      <c r="B101" s="257" t="s">
        <v>182</v>
      </c>
      <c r="C101" s="257" t="s">
        <v>686</v>
      </c>
      <c r="D101" s="260" t="s">
        <v>470</v>
      </c>
      <c r="E101" s="257" t="s">
        <v>249</v>
      </c>
      <c r="F101" s="261" t="s">
        <v>791</v>
      </c>
      <c r="G101" s="257" t="s">
        <v>250</v>
      </c>
      <c r="H101" s="257" t="s">
        <v>161</v>
      </c>
      <c r="I101" s="257" t="s">
        <v>149</v>
      </c>
      <c r="J101" s="257" t="s">
        <v>152</v>
      </c>
      <c r="K101" s="257">
        <f>L101+P101</f>
        <v>556847.35</v>
      </c>
      <c r="L101" s="257">
        <v>110903.35</v>
      </c>
      <c r="M101" s="257">
        <v>0</v>
      </c>
      <c r="N101" s="257">
        <v>0</v>
      </c>
      <c r="O101" s="257">
        <v>0</v>
      </c>
      <c r="P101" s="257">
        <v>445944</v>
      </c>
      <c r="Q101" s="259">
        <v>0</v>
      </c>
      <c r="R101" s="257" t="s">
        <v>746</v>
      </c>
      <c r="S101" s="257" t="s">
        <v>746</v>
      </c>
      <c r="T101" s="257" t="s">
        <v>721</v>
      </c>
    </row>
    <row r="102" spans="2:20" s="26" customFormat="1" ht="12" x14ac:dyDescent="0.2">
      <c r="B102" s="257"/>
      <c r="C102" s="257"/>
      <c r="D102" s="260"/>
      <c r="E102" s="257"/>
      <c r="F102" s="262"/>
      <c r="G102" s="257"/>
      <c r="H102" s="257"/>
      <c r="I102" s="257"/>
      <c r="J102" s="257"/>
      <c r="K102" s="257"/>
      <c r="L102" s="257"/>
      <c r="M102" s="257"/>
      <c r="N102" s="257"/>
      <c r="O102" s="257"/>
      <c r="P102" s="257"/>
      <c r="Q102" s="259"/>
      <c r="R102" s="257"/>
      <c r="S102" s="257"/>
      <c r="T102" s="257"/>
    </row>
    <row r="103" spans="2:20" s="26" customFormat="1" ht="23.25" customHeight="1" x14ac:dyDescent="0.2">
      <c r="B103" s="257" t="s">
        <v>183</v>
      </c>
      <c r="C103" s="257" t="s">
        <v>687</v>
      </c>
      <c r="D103" s="260" t="s">
        <v>469</v>
      </c>
      <c r="E103" s="257" t="s">
        <v>258</v>
      </c>
      <c r="F103" s="261" t="s">
        <v>791</v>
      </c>
      <c r="G103" s="257" t="s">
        <v>269</v>
      </c>
      <c r="H103" s="257" t="s">
        <v>161</v>
      </c>
      <c r="I103" s="257" t="s">
        <v>149</v>
      </c>
      <c r="J103" s="257" t="s">
        <v>152</v>
      </c>
      <c r="K103" s="257">
        <f>L103+P103</f>
        <v>745219.15</v>
      </c>
      <c r="L103" s="257">
        <v>380256.77</v>
      </c>
      <c r="M103" s="257">
        <v>0</v>
      </c>
      <c r="N103" s="257">
        <v>0</v>
      </c>
      <c r="O103" s="257">
        <v>0</v>
      </c>
      <c r="P103" s="257">
        <v>364962.38</v>
      </c>
      <c r="Q103" s="259">
        <v>0</v>
      </c>
      <c r="R103" s="257" t="s">
        <v>742</v>
      </c>
      <c r="S103" s="273">
        <v>43341</v>
      </c>
      <c r="T103" s="257" t="s">
        <v>721</v>
      </c>
    </row>
    <row r="104" spans="2:20" s="26" customFormat="1" ht="12" x14ac:dyDescent="0.2">
      <c r="B104" s="257"/>
      <c r="C104" s="257"/>
      <c r="D104" s="260"/>
      <c r="E104" s="257"/>
      <c r="F104" s="262"/>
      <c r="G104" s="257"/>
      <c r="H104" s="257"/>
      <c r="I104" s="257"/>
      <c r="J104" s="257"/>
      <c r="K104" s="257"/>
      <c r="L104" s="257"/>
      <c r="M104" s="257"/>
      <c r="N104" s="257"/>
      <c r="O104" s="257"/>
      <c r="P104" s="257"/>
      <c r="Q104" s="259"/>
      <c r="R104" s="257"/>
      <c r="S104" s="273"/>
      <c r="T104" s="257"/>
    </row>
    <row r="105" spans="2:20" s="26" customFormat="1" ht="23.25" customHeight="1" x14ac:dyDescent="0.2">
      <c r="B105" s="257" t="s">
        <v>419</v>
      </c>
      <c r="C105" s="257" t="s">
        <v>688</v>
      </c>
      <c r="D105" s="260" t="s">
        <v>324</v>
      </c>
      <c r="E105" s="257" t="s">
        <v>244</v>
      </c>
      <c r="F105" s="261" t="s">
        <v>791</v>
      </c>
      <c r="G105" s="257" t="s">
        <v>246</v>
      </c>
      <c r="H105" s="257" t="s">
        <v>161</v>
      </c>
      <c r="I105" s="257" t="s">
        <v>149</v>
      </c>
      <c r="J105" s="257" t="s">
        <v>152</v>
      </c>
      <c r="K105" s="257">
        <v>383477.23</v>
      </c>
      <c r="L105" s="257">
        <v>57521.58</v>
      </c>
      <c r="M105" s="257">
        <v>0</v>
      </c>
      <c r="N105" s="257">
        <v>0</v>
      </c>
      <c r="O105" s="257">
        <v>0</v>
      </c>
      <c r="P105" s="257">
        <v>325955.65000000002</v>
      </c>
      <c r="Q105" s="259">
        <v>0</v>
      </c>
      <c r="R105" s="257" t="s">
        <v>746</v>
      </c>
      <c r="S105" s="257" t="s">
        <v>746</v>
      </c>
      <c r="T105" s="257" t="s">
        <v>721</v>
      </c>
    </row>
    <row r="106" spans="2:20" s="26" customFormat="1" ht="12" x14ac:dyDescent="0.2">
      <c r="B106" s="257"/>
      <c r="C106" s="257"/>
      <c r="D106" s="260"/>
      <c r="E106" s="257"/>
      <c r="F106" s="262"/>
      <c r="G106" s="257"/>
      <c r="H106" s="257"/>
      <c r="I106" s="257"/>
      <c r="J106" s="257"/>
      <c r="K106" s="257"/>
      <c r="L106" s="257"/>
      <c r="M106" s="257"/>
      <c r="N106" s="257"/>
      <c r="O106" s="257"/>
      <c r="P106" s="257"/>
      <c r="Q106" s="259"/>
      <c r="R106" s="257"/>
      <c r="S106" s="257"/>
      <c r="T106" s="257"/>
    </row>
    <row r="107" spans="2:20" s="26" customFormat="1" ht="23.25" customHeight="1" x14ac:dyDescent="0.2">
      <c r="B107" s="257" t="s">
        <v>420</v>
      </c>
      <c r="C107" s="257" t="s">
        <v>689</v>
      </c>
      <c r="D107" s="260" t="s">
        <v>325</v>
      </c>
      <c r="E107" s="257" t="s">
        <v>254</v>
      </c>
      <c r="F107" s="261" t="s">
        <v>791</v>
      </c>
      <c r="G107" s="257" t="s">
        <v>326</v>
      </c>
      <c r="H107" s="257" t="s">
        <v>161</v>
      </c>
      <c r="I107" s="257" t="s">
        <v>149</v>
      </c>
      <c r="J107" s="257" t="s">
        <v>152</v>
      </c>
      <c r="K107" s="257">
        <f>L107+P107</f>
        <v>1030366</v>
      </c>
      <c r="L107" s="257">
        <v>154555</v>
      </c>
      <c r="M107" s="257">
        <v>0</v>
      </c>
      <c r="N107" s="257">
        <v>0</v>
      </c>
      <c r="O107" s="257">
        <v>0</v>
      </c>
      <c r="P107" s="257">
        <v>875811</v>
      </c>
      <c r="Q107" s="259">
        <v>0</v>
      </c>
      <c r="R107" s="258">
        <v>43617</v>
      </c>
      <c r="S107" s="257"/>
      <c r="T107" s="257"/>
    </row>
    <row r="108" spans="2:20" s="26" customFormat="1" ht="12" x14ac:dyDescent="0.2">
      <c r="B108" s="257"/>
      <c r="C108" s="257"/>
      <c r="D108" s="260"/>
      <c r="E108" s="257"/>
      <c r="F108" s="262"/>
      <c r="G108" s="257"/>
      <c r="H108" s="257"/>
      <c r="I108" s="257"/>
      <c r="J108" s="257"/>
      <c r="K108" s="257"/>
      <c r="L108" s="257"/>
      <c r="M108" s="257"/>
      <c r="N108" s="257"/>
      <c r="O108" s="257"/>
      <c r="P108" s="257"/>
      <c r="Q108" s="259"/>
      <c r="R108" s="258"/>
      <c r="S108" s="257"/>
      <c r="T108" s="257"/>
    </row>
    <row r="109" spans="2:20" s="26" customFormat="1" ht="23.25" customHeight="1" x14ac:dyDescent="0.2">
      <c r="B109" s="257" t="s">
        <v>421</v>
      </c>
      <c r="C109" s="257" t="s">
        <v>690</v>
      </c>
      <c r="D109" s="257" t="s">
        <v>327</v>
      </c>
      <c r="E109" s="257" t="s">
        <v>252</v>
      </c>
      <c r="F109" s="257" t="s">
        <v>791</v>
      </c>
      <c r="G109" s="257" t="s">
        <v>253</v>
      </c>
      <c r="H109" s="257" t="s">
        <v>161</v>
      </c>
      <c r="I109" s="257" t="s">
        <v>149</v>
      </c>
      <c r="J109" s="257" t="s">
        <v>152</v>
      </c>
      <c r="K109" s="257">
        <v>1134682.3999999999</v>
      </c>
      <c r="L109" s="257">
        <v>281857.40000000002</v>
      </c>
      <c r="M109" s="257">
        <v>0</v>
      </c>
      <c r="N109" s="257">
        <v>0</v>
      </c>
      <c r="O109" s="257">
        <v>0</v>
      </c>
      <c r="P109" s="257">
        <v>852825</v>
      </c>
      <c r="Q109" s="259">
        <v>0</v>
      </c>
      <c r="R109" s="257" t="s">
        <v>746</v>
      </c>
      <c r="S109" s="257" t="s">
        <v>746</v>
      </c>
      <c r="T109" s="257" t="s">
        <v>721</v>
      </c>
    </row>
    <row r="110" spans="2:20" s="26" customFormat="1" ht="23.25" customHeight="1" x14ac:dyDescent="0.2">
      <c r="B110" s="257"/>
      <c r="C110" s="257"/>
      <c r="D110" s="257"/>
      <c r="E110" s="257"/>
      <c r="F110" s="257"/>
      <c r="G110" s="257"/>
      <c r="H110" s="257"/>
      <c r="I110" s="257"/>
      <c r="J110" s="257"/>
      <c r="K110" s="257"/>
      <c r="L110" s="257"/>
      <c r="M110" s="257"/>
      <c r="N110" s="257"/>
      <c r="O110" s="257"/>
      <c r="P110" s="257"/>
      <c r="Q110" s="259"/>
      <c r="R110" s="257"/>
      <c r="S110" s="257"/>
      <c r="T110" s="257"/>
    </row>
    <row r="111" spans="2:20" s="26" customFormat="1" ht="37.5" customHeight="1" x14ac:dyDescent="0.2">
      <c r="B111" s="72" t="s">
        <v>802</v>
      </c>
      <c r="C111" s="72" t="s">
        <v>803</v>
      </c>
      <c r="D111" s="76" t="s">
        <v>804</v>
      </c>
      <c r="E111" s="72" t="s">
        <v>249</v>
      </c>
      <c r="F111" s="72" t="s">
        <v>805</v>
      </c>
      <c r="G111" s="72" t="s">
        <v>250</v>
      </c>
      <c r="H111" s="72" t="s">
        <v>161</v>
      </c>
      <c r="I111" s="72" t="s">
        <v>149</v>
      </c>
      <c r="J111" s="72" t="s">
        <v>152</v>
      </c>
      <c r="K111" s="71">
        <f>L111+P111</f>
        <v>450000</v>
      </c>
      <c r="L111" s="71">
        <v>168881.2</v>
      </c>
      <c r="M111" s="71">
        <v>0</v>
      </c>
      <c r="N111" s="71">
        <v>0</v>
      </c>
      <c r="O111" s="71">
        <v>0</v>
      </c>
      <c r="P111" s="71">
        <v>281118.8</v>
      </c>
      <c r="Q111" s="71">
        <v>0</v>
      </c>
      <c r="R111" s="95">
        <v>43770</v>
      </c>
      <c r="S111" s="71"/>
      <c r="T111" s="71"/>
    </row>
    <row r="112" spans="2:20" s="26" customFormat="1" ht="12" x14ac:dyDescent="0.2">
      <c r="B112" s="88" t="s">
        <v>793</v>
      </c>
      <c r="C112" s="89"/>
      <c r="D112" s="266" t="s">
        <v>165</v>
      </c>
      <c r="E112" s="266"/>
      <c r="F112" s="266"/>
      <c r="G112" s="266"/>
      <c r="H112" s="266"/>
      <c r="I112" s="266"/>
      <c r="J112" s="266"/>
      <c r="K112" s="266"/>
      <c r="L112" s="266"/>
      <c r="M112" s="266"/>
      <c r="N112" s="266"/>
      <c r="O112" s="266"/>
      <c r="P112" s="266"/>
      <c r="Q112" s="266"/>
      <c r="R112" s="266"/>
      <c r="S112" s="266"/>
      <c r="T112" s="266"/>
    </row>
    <row r="113" spans="2:20" s="26" customFormat="1" ht="23.25" customHeight="1" x14ac:dyDescent="0.2">
      <c r="B113" s="257" t="s">
        <v>186</v>
      </c>
      <c r="C113" s="261" t="s">
        <v>806</v>
      </c>
      <c r="D113" s="260" t="s">
        <v>328</v>
      </c>
      <c r="E113" s="257" t="s">
        <v>252</v>
      </c>
      <c r="F113" s="261" t="s">
        <v>791</v>
      </c>
      <c r="G113" s="257" t="s">
        <v>253</v>
      </c>
      <c r="H113" s="257" t="s">
        <v>329</v>
      </c>
      <c r="I113" s="257" t="s">
        <v>149</v>
      </c>
      <c r="J113" s="257" t="s">
        <v>32</v>
      </c>
      <c r="K113" s="257">
        <v>192231.91</v>
      </c>
      <c r="L113" s="257">
        <v>28834.79</v>
      </c>
      <c r="M113" s="257">
        <v>0</v>
      </c>
      <c r="N113" s="257">
        <v>0</v>
      </c>
      <c r="O113" s="257">
        <v>0</v>
      </c>
      <c r="P113" s="257">
        <v>163397.12</v>
      </c>
      <c r="Q113" s="259">
        <v>0</v>
      </c>
      <c r="R113" s="258">
        <v>43549</v>
      </c>
      <c r="S113" s="258">
        <v>43549</v>
      </c>
      <c r="T113" s="257" t="s">
        <v>721</v>
      </c>
    </row>
    <row r="114" spans="2:20" s="26" customFormat="1" ht="12" x14ac:dyDescent="0.2">
      <c r="B114" s="257"/>
      <c r="C114" s="262"/>
      <c r="D114" s="260"/>
      <c r="E114" s="257"/>
      <c r="F114" s="262"/>
      <c r="G114" s="257"/>
      <c r="H114" s="257"/>
      <c r="I114" s="257"/>
      <c r="J114" s="257"/>
      <c r="K114" s="257"/>
      <c r="L114" s="257"/>
      <c r="M114" s="257"/>
      <c r="N114" s="257"/>
      <c r="O114" s="257"/>
      <c r="P114" s="257"/>
      <c r="Q114" s="259"/>
      <c r="R114" s="258"/>
      <c r="S114" s="258"/>
      <c r="T114" s="257"/>
    </row>
    <row r="115" spans="2:20" s="26" customFormat="1" ht="23.25" customHeight="1" x14ac:dyDescent="0.2">
      <c r="B115" s="257" t="s">
        <v>188</v>
      </c>
      <c r="C115" s="257" t="s">
        <v>807</v>
      </c>
      <c r="D115" s="260" t="s">
        <v>391</v>
      </c>
      <c r="E115" s="257" t="s">
        <v>249</v>
      </c>
      <c r="F115" s="261" t="s">
        <v>791</v>
      </c>
      <c r="G115" s="257" t="s">
        <v>250</v>
      </c>
      <c r="H115" s="257" t="s">
        <v>329</v>
      </c>
      <c r="I115" s="257" t="s">
        <v>149</v>
      </c>
      <c r="J115" s="257" t="s">
        <v>32</v>
      </c>
      <c r="K115" s="257">
        <v>130739.7</v>
      </c>
      <c r="L115" s="257">
        <v>19610.96</v>
      </c>
      <c r="M115" s="257">
        <v>0</v>
      </c>
      <c r="N115" s="257">
        <v>0</v>
      </c>
      <c r="O115" s="257">
        <v>0</v>
      </c>
      <c r="P115" s="257">
        <v>111128.74</v>
      </c>
      <c r="Q115" s="259">
        <v>0</v>
      </c>
      <c r="R115" s="257" t="s">
        <v>734</v>
      </c>
      <c r="S115" s="257" t="s">
        <v>734</v>
      </c>
      <c r="T115" s="257" t="s">
        <v>721</v>
      </c>
    </row>
    <row r="116" spans="2:20" s="26" customFormat="1" ht="12" x14ac:dyDescent="0.2">
      <c r="B116" s="257"/>
      <c r="C116" s="257"/>
      <c r="D116" s="260"/>
      <c r="E116" s="257"/>
      <c r="F116" s="262"/>
      <c r="G116" s="257"/>
      <c r="H116" s="257"/>
      <c r="I116" s="257"/>
      <c r="J116" s="257"/>
      <c r="K116" s="257"/>
      <c r="L116" s="257"/>
      <c r="M116" s="257"/>
      <c r="N116" s="257"/>
      <c r="O116" s="257"/>
      <c r="P116" s="257"/>
      <c r="Q116" s="259"/>
      <c r="R116" s="257"/>
      <c r="S116" s="257"/>
      <c r="T116" s="257"/>
    </row>
    <row r="117" spans="2:20" s="26" customFormat="1" ht="23.25" customHeight="1" x14ac:dyDescent="0.2">
      <c r="B117" s="257" t="s">
        <v>189</v>
      </c>
      <c r="C117" s="257" t="s">
        <v>808</v>
      </c>
      <c r="D117" s="260" t="s">
        <v>392</v>
      </c>
      <c r="E117" s="257" t="s">
        <v>244</v>
      </c>
      <c r="F117" s="261" t="s">
        <v>791</v>
      </c>
      <c r="G117" s="257" t="s">
        <v>246</v>
      </c>
      <c r="H117" s="257" t="s">
        <v>329</v>
      </c>
      <c r="I117" s="257" t="s">
        <v>149</v>
      </c>
      <c r="J117" s="257" t="s">
        <v>32</v>
      </c>
      <c r="K117" s="257">
        <f>L117+O117+P117</f>
        <v>180357.27000000002</v>
      </c>
      <c r="L117" s="257">
        <v>6208.52</v>
      </c>
      <c r="M117" s="257">
        <v>0</v>
      </c>
      <c r="N117" s="257">
        <v>0</v>
      </c>
      <c r="O117" s="257">
        <v>138967.14000000001</v>
      </c>
      <c r="P117" s="257">
        <v>35181.61</v>
      </c>
      <c r="Q117" s="259">
        <v>0</v>
      </c>
      <c r="R117" s="257" t="s">
        <v>723</v>
      </c>
      <c r="S117" s="274" t="s">
        <v>733</v>
      </c>
      <c r="T117" s="257" t="s">
        <v>721</v>
      </c>
    </row>
    <row r="118" spans="2:20" s="26" customFormat="1" ht="12" x14ac:dyDescent="0.2">
      <c r="B118" s="257"/>
      <c r="C118" s="257"/>
      <c r="D118" s="260"/>
      <c r="E118" s="257"/>
      <c r="F118" s="262"/>
      <c r="G118" s="257"/>
      <c r="H118" s="257"/>
      <c r="I118" s="257"/>
      <c r="J118" s="257"/>
      <c r="K118" s="257"/>
      <c r="L118" s="257"/>
      <c r="M118" s="257"/>
      <c r="N118" s="257"/>
      <c r="O118" s="257"/>
      <c r="P118" s="257"/>
      <c r="Q118" s="259"/>
      <c r="R118" s="257"/>
      <c r="S118" s="274"/>
      <c r="T118" s="257"/>
    </row>
    <row r="119" spans="2:20" s="26" customFormat="1" ht="23.25" customHeight="1" x14ac:dyDescent="0.2">
      <c r="B119" s="257" t="s">
        <v>422</v>
      </c>
      <c r="C119" s="257" t="s">
        <v>809</v>
      </c>
      <c r="D119" s="260" t="s">
        <v>393</v>
      </c>
      <c r="E119" s="257" t="s">
        <v>254</v>
      </c>
      <c r="F119" s="261" t="s">
        <v>791</v>
      </c>
      <c r="G119" s="257" t="s">
        <v>273</v>
      </c>
      <c r="H119" s="257" t="s">
        <v>329</v>
      </c>
      <c r="I119" s="257" t="s">
        <v>149</v>
      </c>
      <c r="J119" s="257" t="s">
        <v>32</v>
      </c>
      <c r="K119" s="257">
        <v>100447.44</v>
      </c>
      <c r="L119" s="257">
        <v>15067.12</v>
      </c>
      <c r="M119" s="257">
        <v>0</v>
      </c>
      <c r="N119" s="257">
        <v>0</v>
      </c>
      <c r="O119" s="257">
        <v>0</v>
      </c>
      <c r="P119" s="257">
        <v>85380.32</v>
      </c>
      <c r="Q119" s="259">
        <v>0</v>
      </c>
      <c r="R119" s="257" t="s">
        <v>723</v>
      </c>
      <c r="S119" s="274" t="s">
        <v>733</v>
      </c>
      <c r="T119" s="257" t="s">
        <v>721</v>
      </c>
    </row>
    <row r="120" spans="2:20" s="26" customFormat="1" ht="12" x14ac:dyDescent="0.2">
      <c r="B120" s="257"/>
      <c r="C120" s="257"/>
      <c r="D120" s="260"/>
      <c r="E120" s="257"/>
      <c r="F120" s="262"/>
      <c r="G120" s="257"/>
      <c r="H120" s="257"/>
      <c r="I120" s="257"/>
      <c r="J120" s="257"/>
      <c r="K120" s="257"/>
      <c r="L120" s="257"/>
      <c r="M120" s="257"/>
      <c r="N120" s="257"/>
      <c r="O120" s="257"/>
      <c r="P120" s="257"/>
      <c r="Q120" s="259"/>
      <c r="R120" s="257"/>
      <c r="S120" s="274"/>
      <c r="T120" s="257"/>
    </row>
    <row r="121" spans="2:20" s="26" customFormat="1" ht="23.25" customHeight="1" x14ac:dyDescent="0.2">
      <c r="B121" s="259" t="s">
        <v>423</v>
      </c>
      <c r="C121" s="257" t="s">
        <v>810</v>
      </c>
      <c r="D121" s="260" t="s">
        <v>394</v>
      </c>
      <c r="E121" s="257" t="s">
        <v>258</v>
      </c>
      <c r="F121" s="261" t="s">
        <v>717</v>
      </c>
      <c r="G121" s="257" t="s">
        <v>269</v>
      </c>
      <c r="H121" s="257" t="s">
        <v>329</v>
      </c>
      <c r="I121" s="257" t="s">
        <v>149</v>
      </c>
      <c r="J121" s="257" t="s">
        <v>32</v>
      </c>
      <c r="K121" s="257">
        <v>38050.839999999997</v>
      </c>
      <c r="L121" s="257">
        <v>5707.63</v>
      </c>
      <c r="M121" s="257">
        <v>0</v>
      </c>
      <c r="N121" s="257">
        <v>0</v>
      </c>
      <c r="O121" s="257">
        <v>0</v>
      </c>
      <c r="P121" s="257">
        <v>32343.21</v>
      </c>
      <c r="Q121" s="259">
        <v>0</v>
      </c>
      <c r="R121" s="257" t="s">
        <v>733</v>
      </c>
      <c r="S121" s="257" t="s">
        <v>733</v>
      </c>
      <c r="T121" s="257" t="s">
        <v>721</v>
      </c>
    </row>
    <row r="122" spans="2:20" s="26" customFormat="1" ht="12" x14ac:dyDescent="0.2">
      <c r="B122" s="259"/>
      <c r="C122" s="257"/>
      <c r="D122" s="260"/>
      <c r="E122" s="257"/>
      <c r="F122" s="262"/>
      <c r="G122" s="257"/>
      <c r="H122" s="257"/>
      <c r="I122" s="257"/>
      <c r="J122" s="257"/>
      <c r="K122" s="257"/>
      <c r="L122" s="257"/>
      <c r="M122" s="257"/>
      <c r="N122" s="257"/>
      <c r="O122" s="257"/>
      <c r="P122" s="257"/>
      <c r="Q122" s="259"/>
      <c r="R122" s="257"/>
      <c r="S122" s="257"/>
      <c r="T122" s="257"/>
    </row>
    <row r="123" spans="2:20" s="26" customFormat="1" ht="12" x14ac:dyDescent="0.2">
      <c r="B123" s="92" t="s">
        <v>216</v>
      </c>
      <c r="C123" s="93"/>
      <c r="D123" s="268" t="s">
        <v>330</v>
      </c>
      <c r="E123" s="268"/>
      <c r="F123" s="268"/>
      <c r="G123" s="268"/>
      <c r="H123" s="268"/>
      <c r="I123" s="268"/>
      <c r="J123" s="268"/>
      <c r="K123" s="268"/>
      <c r="L123" s="268"/>
      <c r="M123" s="268"/>
      <c r="N123" s="268"/>
      <c r="O123" s="268"/>
      <c r="P123" s="268"/>
      <c r="Q123" s="268"/>
      <c r="R123" s="268"/>
      <c r="S123" s="268"/>
      <c r="T123" s="268"/>
    </row>
    <row r="124" spans="2:20" s="26" customFormat="1" ht="12" x14ac:dyDescent="0.2">
      <c r="B124" s="88" t="s">
        <v>190</v>
      </c>
      <c r="C124" s="89"/>
      <c r="D124" s="266" t="s">
        <v>173</v>
      </c>
      <c r="E124" s="266"/>
      <c r="F124" s="266"/>
      <c r="G124" s="266"/>
      <c r="H124" s="266"/>
      <c r="I124" s="266"/>
      <c r="J124" s="266"/>
      <c r="K124" s="266"/>
      <c r="L124" s="266"/>
      <c r="M124" s="266"/>
      <c r="N124" s="266"/>
      <c r="O124" s="266"/>
      <c r="P124" s="266"/>
      <c r="Q124" s="266"/>
      <c r="R124" s="266"/>
      <c r="S124" s="266"/>
      <c r="T124" s="266"/>
    </row>
    <row r="125" spans="2:20" s="26" customFormat="1" ht="36" x14ac:dyDescent="0.2">
      <c r="B125" s="72" t="s">
        <v>191</v>
      </c>
      <c r="C125" s="96" t="s">
        <v>811</v>
      </c>
      <c r="D125" s="82" t="s">
        <v>331</v>
      </c>
      <c r="E125" s="72" t="s">
        <v>252</v>
      </c>
      <c r="F125" s="72" t="s">
        <v>332</v>
      </c>
      <c r="G125" s="72" t="s">
        <v>253</v>
      </c>
      <c r="H125" s="72" t="s">
        <v>174</v>
      </c>
      <c r="I125" s="72" t="s">
        <v>149</v>
      </c>
      <c r="J125" s="72" t="s">
        <v>152</v>
      </c>
      <c r="K125" s="72">
        <v>57925</v>
      </c>
      <c r="L125" s="72">
        <v>8690</v>
      </c>
      <c r="M125" s="72">
        <v>0</v>
      </c>
      <c r="N125" s="72">
        <v>0</v>
      </c>
      <c r="O125" s="72">
        <v>0</v>
      </c>
      <c r="P125" s="72">
        <v>49235</v>
      </c>
      <c r="Q125" s="83">
        <v>0</v>
      </c>
      <c r="R125" s="72" t="s">
        <v>757</v>
      </c>
      <c r="S125" s="72"/>
      <c r="T125" s="72"/>
    </row>
    <row r="126" spans="2:20" s="26" customFormat="1" ht="12" x14ac:dyDescent="0.2">
      <c r="B126" s="92" t="s">
        <v>217</v>
      </c>
      <c r="C126" s="93"/>
      <c r="D126" s="268" t="s">
        <v>333</v>
      </c>
      <c r="E126" s="268"/>
      <c r="F126" s="268"/>
      <c r="G126" s="268"/>
      <c r="H126" s="268"/>
      <c r="I126" s="268"/>
      <c r="J126" s="268"/>
      <c r="K126" s="268"/>
      <c r="L126" s="268"/>
      <c r="M126" s="268"/>
      <c r="N126" s="268"/>
      <c r="O126" s="268"/>
      <c r="P126" s="268"/>
      <c r="Q126" s="268"/>
      <c r="R126" s="268"/>
      <c r="S126" s="268"/>
      <c r="T126" s="268"/>
    </row>
    <row r="127" spans="2:20" s="26" customFormat="1" ht="12" x14ac:dyDescent="0.2">
      <c r="B127" s="88" t="s">
        <v>194</v>
      </c>
      <c r="C127" s="89"/>
      <c r="D127" s="266" t="s">
        <v>209</v>
      </c>
      <c r="E127" s="266"/>
      <c r="F127" s="266"/>
      <c r="G127" s="266"/>
      <c r="H127" s="266"/>
      <c r="I127" s="266"/>
      <c r="J127" s="266"/>
      <c r="K127" s="266"/>
      <c r="L127" s="266"/>
      <c r="M127" s="266"/>
      <c r="N127" s="266"/>
      <c r="O127" s="266"/>
      <c r="P127" s="266"/>
      <c r="Q127" s="266"/>
      <c r="R127" s="266"/>
      <c r="S127" s="266"/>
      <c r="T127" s="266"/>
    </row>
    <row r="128" spans="2:20" s="26" customFormat="1" ht="36" x14ac:dyDescent="0.2">
      <c r="B128" s="72" t="s">
        <v>195</v>
      </c>
      <c r="C128" s="72" t="s">
        <v>812</v>
      </c>
      <c r="D128" s="82" t="s">
        <v>334</v>
      </c>
      <c r="E128" s="72" t="s">
        <v>335</v>
      </c>
      <c r="F128" s="72" t="s">
        <v>336</v>
      </c>
      <c r="G128" s="72" t="s">
        <v>253</v>
      </c>
      <c r="H128" s="72" t="s">
        <v>210</v>
      </c>
      <c r="I128" s="72" t="s">
        <v>149</v>
      </c>
      <c r="J128" s="72" t="s">
        <v>32</v>
      </c>
      <c r="K128" s="72">
        <f>L128+P128</f>
        <v>2559135.1500000004</v>
      </c>
      <c r="L128" s="72">
        <v>383870.28</v>
      </c>
      <c r="M128" s="72">
        <v>0</v>
      </c>
      <c r="N128" s="72">
        <v>0</v>
      </c>
      <c r="O128" s="72">
        <v>0</v>
      </c>
      <c r="P128" s="72">
        <v>2175264.87</v>
      </c>
      <c r="Q128" s="83">
        <v>0</v>
      </c>
      <c r="R128" s="72" t="s">
        <v>755</v>
      </c>
      <c r="S128" s="72" t="s">
        <v>755</v>
      </c>
      <c r="T128" s="72" t="s">
        <v>721</v>
      </c>
    </row>
    <row r="129" spans="2:20" s="26" customFormat="1" ht="12" x14ac:dyDescent="0.2">
      <c r="B129" s="88" t="s">
        <v>197</v>
      </c>
      <c r="C129" s="89"/>
      <c r="D129" s="266" t="s">
        <v>337</v>
      </c>
      <c r="E129" s="266"/>
      <c r="F129" s="266"/>
      <c r="G129" s="266"/>
      <c r="H129" s="266"/>
      <c r="I129" s="266"/>
      <c r="J129" s="266"/>
      <c r="K129" s="266"/>
      <c r="L129" s="266"/>
      <c r="M129" s="266"/>
      <c r="N129" s="266"/>
      <c r="O129" s="266"/>
      <c r="P129" s="266"/>
      <c r="Q129" s="266"/>
      <c r="R129" s="266"/>
      <c r="S129" s="266"/>
      <c r="T129" s="266"/>
    </row>
    <row r="130" spans="2:20" s="26" customFormat="1" ht="48" x14ac:dyDescent="0.2">
      <c r="B130" s="72" t="s">
        <v>198</v>
      </c>
      <c r="C130" s="72" t="s">
        <v>813</v>
      </c>
      <c r="D130" s="82" t="s">
        <v>338</v>
      </c>
      <c r="E130" s="72" t="s">
        <v>339</v>
      </c>
      <c r="F130" s="72" t="s">
        <v>336</v>
      </c>
      <c r="G130" s="72" t="s">
        <v>340</v>
      </c>
      <c r="H130" s="72" t="s">
        <v>211</v>
      </c>
      <c r="I130" s="72" t="s">
        <v>149</v>
      </c>
      <c r="J130" s="72" t="s">
        <v>32</v>
      </c>
      <c r="K130" s="72">
        <v>4477307</v>
      </c>
      <c r="L130" s="72">
        <v>0</v>
      </c>
      <c r="M130" s="72">
        <v>0</v>
      </c>
      <c r="N130" s="72">
        <v>671596.05</v>
      </c>
      <c r="O130" s="72">
        <v>0</v>
      </c>
      <c r="P130" s="72">
        <v>3805710.95</v>
      </c>
      <c r="Q130" s="83">
        <v>0</v>
      </c>
      <c r="R130" s="72" t="s">
        <v>746</v>
      </c>
      <c r="S130" s="72" t="s">
        <v>746</v>
      </c>
      <c r="T130" s="72" t="s">
        <v>721</v>
      </c>
    </row>
    <row r="131" spans="2:20" s="26" customFormat="1" ht="12" x14ac:dyDescent="0.2">
      <c r="B131" s="88" t="s">
        <v>386</v>
      </c>
      <c r="C131" s="89"/>
      <c r="D131" s="266" t="s">
        <v>206</v>
      </c>
      <c r="E131" s="266"/>
      <c r="F131" s="266"/>
      <c r="G131" s="266"/>
      <c r="H131" s="266"/>
      <c r="I131" s="266"/>
      <c r="J131" s="266"/>
      <c r="K131" s="266"/>
      <c r="L131" s="266"/>
      <c r="M131" s="266"/>
      <c r="N131" s="266"/>
      <c r="O131" s="266"/>
      <c r="P131" s="266"/>
      <c r="Q131" s="266"/>
      <c r="R131" s="266"/>
      <c r="S131" s="266"/>
      <c r="T131" s="266"/>
    </row>
    <row r="132" spans="2:20" s="26" customFormat="1" ht="36" x14ac:dyDescent="0.2">
      <c r="B132" s="72" t="s">
        <v>424</v>
      </c>
      <c r="C132" s="77" t="s">
        <v>819</v>
      </c>
      <c r="D132" s="82" t="s">
        <v>341</v>
      </c>
      <c r="E132" s="72" t="s">
        <v>342</v>
      </c>
      <c r="F132" s="72" t="s">
        <v>336</v>
      </c>
      <c r="G132" s="72" t="s">
        <v>246</v>
      </c>
      <c r="H132" s="72" t="s">
        <v>208</v>
      </c>
      <c r="I132" s="72" t="s">
        <v>149</v>
      </c>
      <c r="J132" s="72" t="s">
        <v>32</v>
      </c>
      <c r="K132" s="72">
        <f>L132+P132</f>
        <v>845515.15</v>
      </c>
      <c r="L132" s="72">
        <v>269918.12</v>
      </c>
      <c r="M132" s="72">
        <v>0</v>
      </c>
      <c r="N132" s="72">
        <v>0</v>
      </c>
      <c r="O132" s="72">
        <v>0</v>
      </c>
      <c r="P132" s="72">
        <v>575597.03</v>
      </c>
      <c r="Q132" s="83">
        <v>0</v>
      </c>
      <c r="R132" s="72" t="s">
        <v>755</v>
      </c>
      <c r="S132" s="72" t="s">
        <v>755</v>
      </c>
      <c r="T132" s="72" t="s">
        <v>721</v>
      </c>
    </row>
    <row r="133" spans="2:20" s="26" customFormat="1" ht="24" x14ac:dyDescent="0.2">
      <c r="B133" s="72" t="s">
        <v>425</v>
      </c>
      <c r="C133" s="77" t="s">
        <v>820</v>
      </c>
      <c r="D133" s="82" t="s">
        <v>343</v>
      </c>
      <c r="E133" s="72" t="s">
        <v>344</v>
      </c>
      <c r="F133" s="72" t="s">
        <v>336</v>
      </c>
      <c r="G133" s="72" t="s">
        <v>273</v>
      </c>
      <c r="H133" s="72" t="s">
        <v>208</v>
      </c>
      <c r="I133" s="72" t="s">
        <v>149</v>
      </c>
      <c r="J133" s="72" t="s">
        <v>32</v>
      </c>
      <c r="K133" s="72">
        <f>N133+P133</f>
        <v>1797691.56</v>
      </c>
      <c r="L133" s="72">
        <v>0</v>
      </c>
      <c r="M133" s="72">
        <v>0</v>
      </c>
      <c r="N133" s="72">
        <v>653820.42000000004</v>
      </c>
      <c r="O133" s="72">
        <v>0</v>
      </c>
      <c r="P133" s="72">
        <v>1143871.1399999999</v>
      </c>
      <c r="Q133" s="83">
        <v>0</v>
      </c>
      <c r="R133" s="72" t="s">
        <v>755</v>
      </c>
      <c r="S133" s="72" t="s">
        <v>755</v>
      </c>
      <c r="T133" s="72" t="s">
        <v>721</v>
      </c>
    </row>
    <row r="134" spans="2:20" s="26" customFormat="1" ht="23.25" customHeight="1" x14ac:dyDescent="0.2">
      <c r="B134" s="257" t="s">
        <v>426</v>
      </c>
      <c r="C134" s="280" t="s">
        <v>821</v>
      </c>
      <c r="D134" s="260" t="s">
        <v>345</v>
      </c>
      <c r="E134" s="261" t="s">
        <v>818</v>
      </c>
      <c r="F134" s="257" t="s">
        <v>336</v>
      </c>
      <c r="G134" s="257" t="s">
        <v>269</v>
      </c>
      <c r="H134" s="257" t="s">
        <v>208</v>
      </c>
      <c r="I134" s="257" t="s">
        <v>149</v>
      </c>
      <c r="J134" s="257" t="s">
        <v>32</v>
      </c>
      <c r="K134" s="257">
        <f>L134+N134+P134</f>
        <v>905471.58000000007</v>
      </c>
      <c r="L134" s="257">
        <v>84500</v>
      </c>
      <c r="M134" s="257">
        <v>0</v>
      </c>
      <c r="N134" s="257">
        <v>371818.58</v>
      </c>
      <c r="O134" s="257">
        <v>0</v>
      </c>
      <c r="P134" s="257">
        <v>449153</v>
      </c>
      <c r="Q134" s="259">
        <v>0</v>
      </c>
      <c r="R134" s="257" t="s">
        <v>755</v>
      </c>
      <c r="S134" s="257" t="s">
        <v>755</v>
      </c>
      <c r="T134" s="72" t="s">
        <v>721</v>
      </c>
    </row>
    <row r="135" spans="2:20" s="26" customFormat="1" ht="24" customHeight="1" x14ac:dyDescent="0.2">
      <c r="B135" s="257"/>
      <c r="C135" s="281"/>
      <c r="D135" s="260"/>
      <c r="E135" s="262"/>
      <c r="F135" s="257"/>
      <c r="G135" s="257"/>
      <c r="H135" s="257"/>
      <c r="I135" s="257"/>
      <c r="J135" s="257"/>
      <c r="K135" s="257"/>
      <c r="L135" s="257"/>
      <c r="M135" s="257"/>
      <c r="N135" s="257"/>
      <c r="O135" s="257"/>
      <c r="P135" s="257"/>
      <c r="Q135" s="259"/>
      <c r="R135" s="257"/>
      <c r="S135" s="257"/>
      <c r="T135" s="72" t="s">
        <v>721</v>
      </c>
    </row>
    <row r="136" spans="2:20" s="26" customFormat="1" ht="36" x14ac:dyDescent="0.2">
      <c r="B136" s="72" t="s">
        <v>427</v>
      </c>
      <c r="C136" s="77" t="s">
        <v>822</v>
      </c>
      <c r="D136" s="82" t="s">
        <v>346</v>
      </c>
      <c r="E136" s="72" t="s">
        <v>335</v>
      </c>
      <c r="F136" s="72" t="s">
        <v>336</v>
      </c>
      <c r="G136" s="72" t="s">
        <v>253</v>
      </c>
      <c r="H136" s="72" t="s">
        <v>208</v>
      </c>
      <c r="I136" s="72" t="s">
        <v>149</v>
      </c>
      <c r="J136" s="72" t="s">
        <v>32</v>
      </c>
      <c r="K136" s="72">
        <f>L136+N136+P136</f>
        <v>4050991.2</v>
      </c>
      <c r="L136" s="72">
        <v>642382.46</v>
      </c>
      <c r="M136" s="72">
        <v>0</v>
      </c>
      <c r="N136" s="72">
        <v>800000</v>
      </c>
      <c r="O136" s="72">
        <v>0</v>
      </c>
      <c r="P136" s="72">
        <v>2608608.7400000002</v>
      </c>
      <c r="Q136" s="83">
        <v>0</v>
      </c>
      <c r="R136" s="72" t="s">
        <v>755</v>
      </c>
      <c r="S136" s="72" t="s">
        <v>755</v>
      </c>
      <c r="T136" s="72" t="s">
        <v>721</v>
      </c>
    </row>
    <row r="137" spans="2:20" s="26" customFormat="1" ht="36" x14ac:dyDescent="0.2">
      <c r="B137" s="72" t="s">
        <v>428</v>
      </c>
      <c r="C137" s="77" t="s">
        <v>823</v>
      </c>
      <c r="D137" s="82" t="s">
        <v>347</v>
      </c>
      <c r="E137" s="72" t="s">
        <v>348</v>
      </c>
      <c r="F137" s="72" t="s">
        <v>336</v>
      </c>
      <c r="G137" s="72" t="s">
        <v>250</v>
      </c>
      <c r="H137" s="72" t="s">
        <v>208</v>
      </c>
      <c r="I137" s="72" t="s">
        <v>149</v>
      </c>
      <c r="J137" s="72" t="s">
        <v>32</v>
      </c>
      <c r="K137" s="72">
        <f>L137+P137</f>
        <v>1321260</v>
      </c>
      <c r="L137" s="72">
        <v>381061.87</v>
      </c>
      <c r="M137" s="72">
        <v>0</v>
      </c>
      <c r="N137" s="72">
        <v>0</v>
      </c>
      <c r="O137" s="72">
        <v>0</v>
      </c>
      <c r="P137" s="72">
        <v>940198.13</v>
      </c>
      <c r="Q137" s="83">
        <v>0</v>
      </c>
      <c r="R137" s="72" t="s">
        <v>755</v>
      </c>
      <c r="S137" s="72" t="s">
        <v>755</v>
      </c>
      <c r="T137" s="72" t="s">
        <v>721</v>
      </c>
    </row>
    <row r="138" spans="2:20" s="26" customFormat="1" ht="25.5" customHeight="1" x14ac:dyDescent="0.2">
      <c r="B138" s="72" t="s">
        <v>814</v>
      </c>
      <c r="C138" s="77" t="s">
        <v>824</v>
      </c>
      <c r="D138" s="78" t="s">
        <v>828</v>
      </c>
      <c r="E138" s="77" t="s">
        <v>342</v>
      </c>
      <c r="F138" s="77" t="s">
        <v>336</v>
      </c>
      <c r="G138" s="77" t="s">
        <v>246</v>
      </c>
      <c r="H138" s="77" t="s">
        <v>208</v>
      </c>
      <c r="I138" s="79" t="s">
        <v>149</v>
      </c>
      <c r="J138" s="79" t="s">
        <v>32</v>
      </c>
      <c r="K138" s="72">
        <f>L138+P138</f>
        <v>225802.40000000002</v>
      </c>
      <c r="L138" s="72">
        <v>45160.480000000003</v>
      </c>
      <c r="M138" s="72">
        <v>0</v>
      </c>
      <c r="N138" s="72">
        <v>0</v>
      </c>
      <c r="O138" s="72">
        <v>0</v>
      </c>
      <c r="P138" s="72">
        <v>180641.92000000001</v>
      </c>
      <c r="Q138" s="83">
        <v>0</v>
      </c>
      <c r="R138" s="85">
        <v>43435</v>
      </c>
      <c r="S138" s="99">
        <v>43405</v>
      </c>
      <c r="T138" s="98"/>
    </row>
    <row r="139" spans="2:20" s="26" customFormat="1" ht="25.5" customHeight="1" x14ac:dyDescent="0.2">
      <c r="B139" s="72" t="s">
        <v>815</v>
      </c>
      <c r="C139" s="77" t="s">
        <v>825</v>
      </c>
      <c r="D139" s="78" t="s">
        <v>829</v>
      </c>
      <c r="E139" s="77" t="s">
        <v>818</v>
      </c>
      <c r="F139" s="77" t="s">
        <v>336</v>
      </c>
      <c r="G139" s="77" t="s">
        <v>832</v>
      </c>
      <c r="H139" s="77" t="s">
        <v>208</v>
      </c>
      <c r="I139" s="79" t="s">
        <v>149</v>
      </c>
      <c r="J139" s="79" t="s">
        <v>32</v>
      </c>
      <c r="K139" s="72">
        <f>N139+P139</f>
        <v>182600</v>
      </c>
      <c r="L139" s="72">
        <v>0</v>
      </c>
      <c r="M139" s="72">
        <v>0</v>
      </c>
      <c r="N139" s="72">
        <v>91300</v>
      </c>
      <c r="O139" s="72">
        <v>0</v>
      </c>
      <c r="P139" s="72">
        <v>91300</v>
      </c>
      <c r="Q139" s="83">
        <v>0</v>
      </c>
      <c r="R139" s="85">
        <v>43405</v>
      </c>
      <c r="S139" s="99">
        <v>43405</v>
      </c>
      <c r="T139" s="98"/>
    </row>
    <row r="140" spans="2:20" s="26" customFormat="1" ht="26.25" customHeight="1" x14ac:dyDescent="0.2">
      <c r="B140" s="72" t="s">
        <v>816</v>
      </c>
      <c r="C140" s="77" t="s">
        <v>826</v>
      </c>
      <c r="D140" s="78" t="s">
        <v>830</v>
      </c>
      <c r="E140" s="77" t="s">
        <v>335</v>
      </c>
      <c r="F140" s="77" t="s">
        <v>336</v>
      </c>
      <c r="G140" s="77" t="s">
        <v>253</v>
      </c>
      <c r="H140" s="77" t="s">
        <v>208</v>
      </c>
      <c r="I140" s="79" t="s">
        <v>149</v>
      </c>
      <c r="J140" s="79" t="s">
        <v>32</v>
      </c>
      <c r="K140" s="72">
        <f>L140+P140</f>
        <v>1153607.98</v>
      </c>
      <c r="L140" s="72">
        <v>230721.6</v>
      </c>
      <c r="M140" s="72">
        <v>0</v>
      </c>
      <c r="N140" s="72">
        <v>0</v>
      </c>
      <c r="O140" s="72">
        <v>0</v>
      </c>
      <c r="P140" s="72">
        <v>922886.38</v>
      </c>
      <c r="Q140" s="83">
        <v>0</v>
      </c>
      <c r="R140" s="85">
        <v>43405</v>
      </c>
      <c r="S140" s="99">
        <v>43435</v>
      </c>
      <c r="T140" s="97">
        <v>-1</v>
      </c>
    </row>
    <row r="141" spans="2:20" s="26" customFormat="1" ht="29.25" customHeight="1" x14ac:dyDescent="0.2">
      <c r="B141" s="24" t="s">
        <v>817</v>
      </c>
      <c r="C141" s="77" t="s">
        <v>827</v>
      </c>
      <c r="D141" s="78" t="s">
        <v>831</v>
      </c>
      <c r="E141" s="77" t="s">
        <v>348</v>
      </c>
      <c r="F141" s="77" t="s">
        <v>336</v>
      </c>
      <c r="G141" s="77" t="s">
        <v>250</v>
      </c>
      <c r="H141" s="77" t="s">
        <v>208</v>
      </c>
      <c r="I141" s="79" t="s">
        <v>149</v>
      </c>
      <c r="J141" s="79" t="s">
        <v>32</v>
      </c>
      <c r="K141" s="24">
        <f>L141+P141</f>
        <v>773174</v>
      </c>
      <c r="L141" s="72">
        <v>274352.08</v>
      </c>
      <c r="M141" s="24">
        <v>0</v>
      </c>
      <c r="N141" s="24">
        <v>0</v>
      </c>
      <c r="O141" s="24">
        <v>0</v>
      </c>
      <c r="P141" s="72">
        <v>498821.92</v>
      </c>
      <c r="Q141" s="21">
        <v>0</v>
      </c>
      <c r="R141" s="48">
        <v>43435</v>
      </c>
      <c r="S141" s="48">
        <v>43435</v>
      </c>
      <c r="T141" s="24"/>
    </row>
    <row r="142" spans="2:20" s="26" customFormat="1" ht="12" x14ac:dyDescent="0.2">
      <c r="B142" s="56" t="s">
        <v>387</v>
      </c>
      <c r="C142" s="55"/>
      <c r="D142" s="275" t="s">
        <v>212</v>
      </c>
      <c r="E142" s="276"/>
      <c r="F142" s="276"/>
      <c r="G142" s="276"/>
      <c r="H142" s="276"/>
      <c r="I142" s="276"/>
      <c r="J142" s="276"/>
      <c r="K142" s="276"/>
      <c r="L142" s="276"/>
      <c r="M142" s="276"/>
      <c r="N142" s="276"/>
      <c r="O142" s="276"/>
      <c r="P142" s="276"/>
      <c r="Q142" s="276"/>
      <c r="R142" s="276"/>
      <c r="S142" s="276"/>
      <c r="T142" s="277"/>
    </row>
    <row r="143" spans="2:20" s="26" customFormat="1" ht="36" x14ac:dyDescent="0.2">
      <c r="B143" s="24" t="s">
        <v>429</v>
      </c>
      <c r="C143" s="24" t="s">
        <v>691</v>
      </c>
      <c r="D143" s="51" t="s">
        <v>349</v>
      </c>
      <c r="E143" s="24" t="s">
        <v>252</v>
      </c>
      <c r="F143" s="24" t="s">
        <v>336</v>
      </c>
      <c r="G143" s="24" t="s">
        <v>253</v>
      </c>
      <c r="H143" s="24" t="s">
        <v>350</v>
      </c>
      <c r="I143" s="24" t="s">
        <v>149</v>
      </c>
      <c r="J143" s="24" t="s">
        <v>32</v>
      </c>
      <c r="K143" s="24">
        <v>403252.46</v>
      </c>
      <c r="L143" s="24">
        <v>60487.87</v>
      </c>
      <c r="M143" s="24">
        <v>0</v>
      </c>
      <c r="N143" s="24">
        <v>0</v>
      </c>
      <c r="O143" s="24">
        <v>0</v>
      </c>
      <c r="P143" s="24">
        <v>342764.59</v>
      </c>
      <c r="Q143" s="24">
        <v>0</v>
      </c>
      <c r="R143" s="24" t="s">
        <v>737</v>
      </c>
      <c r="S143" s="24" t="s">
        <v>737</v>
      </c>
      <c r="T143" s="24" t="s">
        <v>721</v>
      </c>
    </row>
    <row r="144" spans="2:20" s="26" customFormat="1" ht="60" x14ac:dyDescent="0.2">
      <c r="B144" s="24" t="s">
        <v>430</v>
      </c>
      <c r="C144" s="24" t="s">
        <v>692</v>
      </c>
      <c r="D144" s="51" t="s">
        <v>351</v>
      </c>
      <c r="E144" s="24" t="s">
        <v>244</v>
      </c>
      <c r="F144" s="24" t="s">
        <v>336</v>
      </c>
      <c r="G144" s="24" t="s">
        <v>246</v>
      </c>
      <c r="H144" s="24" t="s">
        <v>350</v>
      </c>
      <c r="I144" s="24" t="s">
        <v>149</v>
      </c>
      <c r="J144" s="24" t="s">
        <v>32</v>
      </c>
      <c r="K144" s="24">
        <v>296430.61</v>
      </c>
      <c r="L144" s="24">
        <v>44464.6</v>
      </c>
      <c r="M144" s="24">
        <v>0</v>
      </c>
      <c r="N144" s="24">
        <v>0</v>
      </c>
      <c r="O144" s="24">
        <v>0</v>
      </c>
      <c r="P144" s="24">
        <v>251966.01</v>
      </c>
      <c r="Q144" s="24">
        <v>0</v>
      </c>
      <c r="R144" s="24" t="s">
        <v>736</v>
      </c>
      <c r="S144" s="100" t="s">
        <v>730</v>
      </c>
      <c r="T144" s="100" t="s">
        <v>721</v>
      </c>
    </row>
    <row r="145" spans="2:20" s="26" customFormat="1" ht="36" x14ac:dyDescent="0.2">
      <c r="B145" s="24" t="s">
        <v>431</v>
      </c>
      <c r="C145" s="24" t="s">
        <v>693</v>
      </c>
      <c r="D145" s="51" t="s">
        <v>352</v>
      </c>
      <c r="E145" s="24" t="s">
        <v>249</v>
      </c>
      <c r="F145" s="24" t="s">
        <v>336</v>
      </c>
      <c r="G145" s="24" t="s">
        <v>250</v>
      </c>
      <c r="H145" s="24" t="s">
        <v>350</v>
      </c>
      <c r="I145" s="24" t="s">
        <v>149</v>
      </c>
      <c r="J145" s="24" t="s">
        <v>32</v>
      </c>
      <c r="K145" s="24">
        <v>116313</v>
      </c>
      <c r="L145" s="24">
        <v>17446.95</v>
      </c>
      <c r="M145" s="24">
        <v>0</v>
      </c>
      <c r="N145" s="24">
        <v>0</v>
      </c>
      <c r="O145" s="24">
        <v>0</v>
      </c>
      <c r="P145" s="24">
        <v>98866.05</v>
      </c>
      <c r="Q145" s="24">
        <v>0</v>
      </c>
      <c r="R145" s="24" t="s">
        <v>737</v>
      </c>
      <c r="S145" s="100" t="s">
        <v>737</v>
      </c>
      <c r="T145" s="100" t="s">
        <v>721</v>
      </c>
    </row>
    <row r="146" spans="2:20" s="26" customFormat="1" ht="36" x14ac:dyDescent="0.2">
      <c r="B146" s="24" t="s">
        <v>432</v>
      </c>
      <c r="C146" s="24" t="s">
        <v>694</v>
      </c>
      <c r="D146" s="51" t="s">
        <v>353</v>
      </c>
      <c r="E146" s="24" t="s">
        <v>258</v>
      </c>
      <c r="F146" s="24" t="s">
        <v>336</v>
      </c>
      <c r="G146" s="24" t="s">
        <v>269</v>
      </c>
      <c r="H146" s="24" t="s">
        <v>350</v>
      </c>
      <c r="I146" s="24" t="s">
        <v>149</v>
      </c>
      <c r="J146" s="24" t="s">
        <v>32</v>
      </c>
      <c r="K146" s="24">
        <v>326272.06</v>
      </c>
      <c r="L146" s="24">
        <v>48940.81</v>
      </c>
      <c r="M146" s="24">
        <v>0</v>
      </c>
      <c r="N146" s="24">
        <v>0</v>
      </c>
      <c r="O146" s="24">
        <v>0</v>
      </c>
      <c r="P146" s="24">
        <v>277331.25</v>
      </c>
      <c r="Q146" s="24">
        <v>0</v>
      </c>
      <c r="R146" s="24" t="s">
        <v>737</v>
      </c>
      <c r="S146" s="100" t="s">
        <v>737</v>
      </c>
      <c r="T146" s="100" t="s">
        <v>721</v>
      </c>
    </row>
    <row r="147" spans="2:20" s="26" customFormat="1" ht="36" x14ac:dyDescent="0.2">
      <c r="B147" s="24" t="s">
        <v>433</v>
      </c>
      <c r="C147" s="24" t="s">
        <v>695</v>
      </c>
      <c r="D147" s="51" t="s">
        <v>354</v>
      </c>
      <c r="E147" s="24" t="s">
        <v>249</v>
      </c>
      <c r="F147" s="24" t="s">
        <v>336</v>
      </c>
      <c r="G147" s="24" t="s">
        <v>250</v>
      </c>
      <c r="H147" s="24" t="s">
        <v>350</v>
      </c>
      <c r="I147" s="21" t="s">
        <v>149</v>
      </c>
      <c r="J147" s="21" t="s">
        <v>32</v>
      </c>
      <c r="K147" s="21">
        <v>557732</v>
      </c>
      <c r="L147" s="21">
        <v>83659.8</v>
      </c>
      <c r="M147" s="21">
        <v>0</v>
      </c>
      <c r="N147" s="21">
        <v>0</v>
      </c>
      <c r="O147" s="21">
        <v>0</v>
      </c>
      <c r="P147" s="21">
        <v>474072.2</v>
      </c>
      <c r="Q147" s="21">
        <v>0</v>
      </c>
      <c r="R147" s="21" t="s">
        <v>727</v>
      </c>
      <c r="S147" s="100" t="s">
        <v>730</v>
      </c>
      <c r="T147" s="101">
        <v>-1</v>
      </c>
    </row>
    <row r="148" spans="2:20" s="26" customFormat="1" ht="36" x14ac:dyDescent="0.2">
      <c r="B148" s="24" t="s">
        <v>434</v>
      </c>
      <c r="C148" s="24" t="s">
        <v>696</v>
      </c>
      <c r="D148" s="51" t="s">
        <v>355</v>
      </c>
      <c r="E148" s="24" t="s">
        <v>254</v>
      </c>
      <c r="F148" s="24" t="s">
        <v>336</v>
      </c>
      <c r="G148" s="24" t="s">
        <v>273</v>
      </c>
      <c r="H148" s="24" t="s">
        <v>350</v>
      </c>
      <c r="I148" s="21" t="s">
        <v>149</v>
      </c>
      <c r="J148" s="21" t="s">
        <v>32</v>
      </c>
      <c r="K148" s="21">
        <v>6388</v>
      </c>
      <c r="L148" s="21">
        <v>958.2</v>
      </c>
      <c r="M148" s="21">
        <v>0</v>
      </c>
      <c r="N148" s="21">
        <v>0</v>
      </c>
      <c r="O148" s="21">
        <v>0</v>
      </c>
      <c r="P148" s="21">
        <v>5429.8</v>
      </c>
      <c r="Q148" s="21">
        <v>0</v>
      </c>
      <c r="R148" s="21" t="s">
        <v>737</v>
      </c>
      <c r="S148" s="24" t="s">
        <v>737</v>
      </c>
      <c r="T148" s="24" t="s">
        <v>721</v>
      </c>
    </row>
    <row r="149" spans="2:20" s="26" customFormat="1" ht="36" x14ac:dyDescent="0.2">
      <c r="B149" s="24" t="s">
        <v>435</v>
      </c>
      <c r="C149" s="24" t="s">
        <v>697</v>
      </c>
      <c r="D149" s="53" t="s">
        <v>356</v>
      </c>
      <c r="E149" s="24" t="s">
        <v>254</v>
      </c>
      <c r="F149" s="24" t="s">
        <v>336</v>
      </c>
      <c r="G149" s="24" t="s">
        <v>273</v>
      </c>
      <c r="H149" s="24" t="s">
        <v>350</v>
      </c>
      <c r="I149" s="21" t="s">
        <v>149</v>
      </c>
      <c r="J149" s="21" t="s">
        <v>32</v>
      </c>
      <c r="K149" s="21">
        <v>539955.80000000005</v>
      </c>
      <c r="L149" s="21">
        <v>80993.37</v>
      </c>
      <c r="M149" s="21">
        <v>0</v>
      </c>
      <c r="N149" s="21">
        <v>0</v>
      </c>
      <c r="O149" s="21">
        <v>0</v>
      </c>
      <c r="P149" s="21">
        <v>458962.43</v>
      </c>
      <c r="Q149" s="21">
        <v>0</v>
      </c>
      <c r="R149" s="21" t="s">
        <v>727</v>
      </c>
      <c r="S149" s="24" t="s">
        <v>727</v>
      </c>
      <c r="T149" s="24" t="s">
        <v>721</v>
      </c>
    </row>
    <row r="150" spans="2:20" s="26" customFormat="1" ht="12" x14ac:dyDescent="0.2">
      <c r="B150" s="57" t="s">
        <v>794</v>
      </c>
      <c r="C150" s="58"/>
      <c r="D150" s="279" t="s">
        <v>357</v>
      </c>
      <c r="E150" s="279"/>
      <c r="F150" s="279"/>
      <c r="G150" s="279"/>
      <c r="H150" s="279"/>
      <c r="I150" s="279"/>
      <c r="J150" s="279"/>
      <c r="K150" s="279"/>
      <c r="L150" s="279"/>
      <c r="M150" s="279"/>
      <c r="N150" s="279"/>
      <c r="O150" s="279"/>
      <c r="P150" s="279"/>
      <c r="Q150" s="279"/>
      <c r="R150" s="279"/>
      <c r="S150" s="279"/>
      <c r="T150" s="279"/>
    </row>
    <row r="151" spans="2:20" s="26" customFormat="1" ht="12" x14ac:dyDescent="0.2">
      <c r="B151" s="57" t="s">
        <v>218</v>
      </c>
      <c r="C151" s="58"/>
      <c r="D151" s="279" t="s">
        <v>358</v>
      </c>
      <c r="E151" s="279"/>
      <c r="F151" s="279"/>
      <c r="G151" s="279"/>
      <c r="H151" s="279"/>
      <c r="I151" s="279"/>
      <c r="J151" s="279"/>
      <c r="K151" s="279"/>
      <c r="L151" s="279"/>
      <c r="M151" s="279"/>
      <c r="N151" s="279"/>
      <c r="O151" s="279"/>
      <c r="P151" s="279"/>
      <c r="Q151" s="279"/>
      <c r="R151" s="279"/>
      <c r="S151" s="279"/>
      <c r="T151" s="279"/>
    </row>
    <row r="152" spans="2:20" s="26" customFormat="1" ht="12" x14ac:dyDescent="0.2">
      <c r="B152" s="56" t="s">
        <v>200</v>
      </c>
      <c r="C152" s="55"/>
      <c r="D152" s="278" t="s">
        <v>150</v>
      </c>
      <c r="E152" s="278"/>
      <c r="F152" s="278"/>
      <c r="G152" s="278"/>
      <c r="H152" s="278"/>
      <c r="I152" s="278"/>
      <c r="J152" s="278"/>
      <c r="K152" s="278"/>
      <c r="L152" s="278"/>
      <c r="M152" s="278"/>
      <c r="N152" s="278"/>
      <c r="O152" s="278"/>
      <c r="P152" s="278"/>
      <c r="Q152" s="278"/>
      <c r="R152" s="278"/>
      <c r="S152" s="278"/>
      <c r="T152" s="278"/>
    </row>
    <row r="153" spans="2:20" s="26" customFormat="1" ht="36" x14ac:dyDescent="0.2">
      <c r="B153" s="24" t="s">
        <v>202</v>
      </c>
      <c r="C153" s="24" t="s">
        <v>833</v>
      </c>
      <c r="D153" s="51" t="s">
        <v>359</v>
      </c>
      <c r="E153" s="24" t="s">
        <v>249</v>
      </c>
      <c r="F153" s="24" t="s">
        <v>360</v>
      </c>
      <c r="G153" s="24" t="s">
        <v>250</v>
      </c>
      <c r="H153" s="24" t="s">
        <v>361</v>
      </c>
      <c r="I153" s="24" t="s">
        <v>149</v>
      </c>
      <c r="J153" s="24" t="s">
        <v>152</v>
      </c>
      <c r="K153" s="24">
        <f t="shared" ref="K153:K158" si="0">L153+M153+P153</f>
        <v>1884810.76</v>
      </c>
      <c r="L153" s="24">
        <v>145860.76</v>
      </c>
      <c r="M153" s="24">
        <v>141000</v>
      </c>
      <c r="N153" s="24">
        <v>0</v>
      </c>
      <c r="O153" s="24">
        <v>0</v>
      </c>
      <c r="P153" s="24">
        <v>1597950</v>
      </c>
      <c r="Q153" s="21">
        <v>0</v>
      </c>
      <c r="R153" s="24" t="s">
        <v>753</v>
      </c>
      <c r="S153" s="100" t="s">
        <v>734</v>
      </c>
      <c r="T153" s="100" t="s">
        <v>721</v>
      </c>
    </row>
    <row r="154" spans="2:20" s="26" customFormat="1" ht="36" x14ac:dyDescent="0.2">
      <c r="B154" s="24" t="s">
        <v>204</v>
      </c>
      <c r="C154" s="24" t="s">
        <v>834</v>
      </c>
      <c r="D154" s="51" t="s">
        <v>455</v>
      </c>
      <c r="E154" s="24" t="s">
        <v>249</v>
      </c>
      <c r="F154" s="24" t="s">
        <v>360</v>
      </c>
      <c r="G154" s="24" t="s">
        <v>250</v>
      </c>
      <c r="H154" s="24" t="s">
        <v>361</v>
      </c>
      <c r="I154" s="24" t="s">
        <v>149</v>
      </c>
      <c r="J154" s="24" t="s">
        <v>152</v>
      </c>
      <c r="K154" s="24">
        <f t="shared" si="0"/>
        <v>1108031.3400000001</v>
      </c>
      <c r="L154" s="24">
        <v>55401.57</v>
      </c>
      <c r="M154" s="24">
        <v>110803.14</v>
      </c>
      <c r="N154" s="24">
        <v>0</v>
      </c>
      <c r="O154" s="24">
        <v>0</v>
      </c>
      <c r="P154" s="24">
        <v>941826.63</v>
      </c>
      <c r="Q154" s="21">
        <v>0</v>
      </c>
      <c r="R154" s="24" t="s">
        <v>759</v>
      </c>
      <c r="S154" s="100" t="s">
        <v>749</v>
      </c>
      <c r="T154" s="101">
        <v>-2</v>
      </c>
    </row>
    <row r="155" spans="2:20" s="26" customFormat="1" ht="36" x14ac:dyDescent="0.2">
      <c r="B155" s="24" t="s">
        <v>436</v>
      </c>
      <c r="C155" s="24" t="s">
        <v>835</v>
      </c>
      <c r="D155" s="51" t="s">
        <v>454</v>
      </c>
      <c r="E155" s="24" t="s">
        <v>249</v>
      </c>
      <c r="F155" s="24" t="s">
        <v>360</v>
      </c>
      <c r="G155" s="24" t="s">
        <v>250</v>
      </c>
      <c r="H155" s="24" t="s">
        <v>361</v>
      </c>
      <c r="I155" s="24" t="s">
        <v>149</v>
      </c>
      <c r="J155" s="24" t="s">
        <v>152</v>
      </c>
      <c r="K155" s="24">
        <f t="shared" si="0"/>
        <v>721480.54</v>
      </c>
      <c r="L155" s="24">
        <v>54130</v>
      </c>
      <c r="M155" s="24">
        <v>54110</v>
      </c>
      <c r="N155" s="24">
        <v>0</v>
      </c>
      <c r="O155" s="24">
        <v>0</v>
      </c>
      <c r="P155" s="24">
        <v>613240.54</v>
      </c>
      <c r="Q155" s="21">
        <v>0</v>
      </c>
      <c r="R155" s="24" t="s">
        <v>726</v>
      </c>
      <c r="S155" s="100" t="s">
        <v>725</v>
      </c>
      <c r="T155" s="101">
        <v>-2</v>
      </c>
    </row>
    <row r="156" spans="2:20" s="26" customFormat="1" ht="48" x14ac:dyDescent="0.2">
      <c r="B156" s="24" t="s">
        <v>437</v>
      </c>
      <c r="C156" s="24" t="s">
        <v>836</v>
      </c>
      <c r="D156" s="51" t="s">
        <v>362</v>
      </c>
      <c r="E156" s="24" t="s">
        <v>249</v>
      </c>
      <c r="F156" s="24" t="s">
        <v>360</v>
      </c>
      <c r="G156" s="24" t="s">
        <v>250</v>
      </c>
      <c r="H156" s="24" t="s">
        <v>361</v>
      </c>
      <c r="I156" s="24" t="s">
        <v>149</v>
      </c>
      <c r="J156" s="24" t="s">
        <v>152</v>
      </c>
      <c r="K156" s="24">
        <f t="shared" si="0"/>
        <v>721326.73</v>
      </c>
      <c r="L156" s="24">
        <v>54099.51</v>
      </c>
      <c r="M156" s="24">
        <v>54099.51</v>
      </c>
      <c r="N156" s="24">
        <v>0</v>
      </c>
      <c r="O156" s="24">
        <v>0</v>
      </c>
      <c r="P156" s="24">
        <v>613127.71</v>
      </c>
      <c r="Q156" s="21">
        <v>0</v>
      </c>
      <c r="R156" s="24" t="s">
        <v>726</v>
      </c>
      <c r="S156" s="100" t="s">
        <v>725</v>
      </c>
      <c r="T156" s="101">
        <v>-2</v>
      </c>
    </row>
    <row r="157" spans="2:20" s="26" customFormat="1" ht="36" x14ac:dyDescent="0.2">
      <c r="B157" s="24" t="s">
        <v>438</v>
      </c>
      <c r="C157" s="24" t="s">
        <v>837</v>
      </c>
      <c r="D157" s="51" t="s">
        <v>363</v>
      </c>
      <c r="E157" s="24" t="s">
        <v>258</v>
      </c>
      <c r="F157" s="24" t="s">
        <v>360</v>
      </c>
      <c r="G157" s="24" t="s">
        <v>269</v>
      </c>
      <c r="H157" s="24" t="s">
        <v>361</v>
      </c>
      <c r="I157" s="24" t="s">
        <v>149</v>
      </c>
      <c r="J157" s="24" t="s">
        <v>152</v>
      </c>
      <c r="K157" s="24">
        <f t="shared" si="0"/>
        <v>2030831.0799999998</v>
      </c>
      <c r="L157" s="24">
        <v>152312.34</v>
      </c>
      <c r="M157" s="24">
        <v>152312.32999999999</v>
      </c>
      <c r="N157" s="24">
        <v>0</v>
      </c>
      <c r="O157" s="24">
        <v>0</v>
      </c>
      <c r="P157" s="24">
        <v>1726206.41</v>
      </c>
      <c r="Q157" s="21">
        <v>0</v>
      </c>
      <c r="R157" s="24" t="s">
        <v>734</v>
      </c>
      <c r="S157" s="100" t="s">
        <v>734</v>
      </c>
      <c r="T157" s="100" t="s">
        <v>721</v>
      </c>
    </row>
    <row r="158" spans="2:20" s="26" customFormat="1" ht="36" x14ac:dyDescent="0.2">
      <c r="B158" s="24" t="s">
        <v>439</v>
      </c>
      <c r="C158" s="24" t="s">
        <v>838</v>
      </c>
      <c r="D158" s="51" t="s">
        <v>364</v>
      </c>
      <c r="E158" s="24" t="s">
        <v>249</v>
      </c>
      <c r="F158" s="24" t="s">
        <v>360</v>
      </c>
      <c r="G158" s="24" t="s">
        <v>250</v>
      </c>
      <c r="H158" s="24" t="s">
        <v>361</v>
      </c>
      <c r="I158" s="24" t="s">
        <v>149</v>
      </c>
      <c r="J158" s="24" t="s">
        <v>152</v>
      </c>
      <c r="K158" s="24">
        <f t="shared" si="0"/>
        <v>836416.82000000007</v>
      </c>
      <c r="L158" s="24">
        <v>62731.27</v>
      </c>
      <c r="M158" s="24">
        <v>62731.27</v>
      </c>
      <c r="N158" s="24">
        <v>0</v>
      </c>
      <c r="O158" s="24">
        <v>0</v>
      </c>
      <c r="P158" s="24">
        <v>710954.28</v>
      </c>
      <c r="Q158" s="21">
        <v>0</v>
      </c>
      <c r="R158" s="24" t="s">
        <v>753</v>
      </c>
      <c r="S158" s="100" t="s">
        <v>734</v>
      </c>
      <c r="T158" s="100" t="s">
        <v>721</v>
      </c>
    </row>
    <row r="159" spans="2:20" s="26" customFormat="1" ht="12" x14ac:dyDescent="0.2">
      <c r="B159" s="56" t="s">
        <v>440</v>
      </c>
      <c r="C159" s="55"/>
      <c r="D159" s="278" t="s">
        <v>154</v>
      </c>
      <c r="E159" s="278"/>
      <c r="F159" s="278"/>
      <c r="G159" s="278"/>
      <c r="H159" s="278"/>
      <c r="I159" s="278"/>
      <c r="J159" s="278"/>
      <c r="K159" s="278"/>
      <c r="L159" s="278"/>
      <c r="M159" s="278"/>
      <c r="N159" s="278"/>
      <c r="O159" s="278"/>
      <c r="P159" s="278"/>
      <c r="Q159" s="278"/>
      <c r="R159" s="278"/>
      <c r="S159" s="278"/>
      <c r="T159" s="278"/>
    </row>
    <row r="160" spans="2:20" s="26" customFormat="1" ht="12" x14ac:dyDescent="0.2">
      <c r="B160" s="263" t="s">
        <v>441</v>
      </c>
      <c r="C160" s="263" t="s">
        <v>839</v>
      </c>
      <c r="D160" s="282" t="s">
        <v>795</v>
      </c>
      <c r="E160" s="263" t="s">
        <v>252</v>
      </c>
      <c r="F160" s="263" t="s">
        <v>360</v>
      </c>
      <c r="G160" s="263" t="s">
        <v>253</v>
      </c>
      <c r="H160" s="263" t="s">
        <v>365</v>
      </c>
      <c r="I160" s="263" t="s">
        <v>157</v>
      </c>
      <c r="J160" s="263" t="s">
        <v>152</v>
      </c>
      <c r="K160" s="263">
        <v>1022900</v>
      </c>
      <c r="L160" s="263">
        <v>77000</v>
      </c>
      <c r="M160" s="263">
        <v>77000</v>
      </c>
      <c r="N160" s="263">
        <v>0</v>
      </c>
      <c r="O160" s="263">
        <v>0</v>
      </c>
      <c r="P160" s="263">
        <v>868900</v>
      </c>
      <c r="Q160" s="264">
        <v>0</v>
      </c>
      <c r="R160" s="263" t="s">
        <v>757</v>
      </c>
      <c r="S160" s="265" t="s">
        <v>759</v>
      </c>
      <c r="T160" s="263" t="s">
        <v>721</v>
      </c>
    </row>
    <row r="161" spans="2:20" s="26" customFormat="1" ht="48" customHeight="1" x14ac:dyDescent="0.2">
      <c r="B161" s="263"/>
      <c r="C161" s="263"/>
      <c r="D161" s="283"/>
      <c r="E161" s="263"/>
      <c r="F161" s="263"/>
      <c r="G161" s="263"/>
      <c r="H161" s="263"/>
      <c r="I161" s="263"/>
      <c r="J161" s="263"/>
      <c r="K161" s="263"/>
      <c r="L161" s="263"/>
      <c r="M161" s="263"/>
      <c r="N161" s="263"/>
      <c r="O161" s="263"/>
      <c r="P161" s="263"/>
      <c r="Q161" s="264"/>
      <c r="R161" s="263"/>
      <c r="S161" s="265"/>
      <c r="T161" s="263"/>
    </row>
    <row r="162" spans="2:20" s="26" customFormat="1" ht="12" x14ac:dyDescent="0.2">
      <c r="B162" s="56" t="s">
        <v>442</v>
      </c>
      <c r="C162" s="55"/>
      <c r="D162" s="278" t="s">
        <v>366</v>
      </c>
      <c r="E162" s="278"/>
      <c r="F162" s="278"/>
      <c r="G162" s="278"/>
      <c r="H162" s="278"/>
      <c r="I162" s="278"/>
      <c r="J162" s="278"/>
      <c r="K162" s="278"/>
      <c r="L162" s="278"/>
      <c r="M162" s="278"/>
      <c r="N162" s="278"/>
      <c r="O162" s="278"/>
      <c r="P162" s="278"/>
      <c r="Q162" s="278"/>
      <c r="R162" s="278"/>
      <c r="S162" s="278"/>
      <c r="T162" s="278"/>
    </row>
    <row r="163" spans="2:20" s="26" customFormat="1" ht="23.25" customHeight="1" x14ac:dyDescent="0.2">
      <c r="B163" s="263" t="s">
        <v>443</v>
      </c>
      <c r="C163" s="263" t="s">
        <v>699</v>
      </c>
      <c r="D163" s="284" t="s">
        <v>698</v>
      </c>
      <c r="E163" s="263" t="s">
        <v>252</v>
      </c>
      <c r="F163" s="263" t="s">
        <v>360</v>
      </c>
      <c r="G163" s="263" t="s">
        <v>253</v>
      </c>
      <c r="H163" s="263" t="s">
        <v>367</v>
      </c>
      <c r="I163" s="263" t="s">
        <v>157</v>
      </c>
      <c r="J163" s="263" t="s">
        <v>152</v>
      </c>
      <c r="K163" s="263">
        <v>598000</v>
      </c>
      <c r="L163" s="263">
        <v>44850</v>
      </c>
      <c r="M163" s="263">
        <v>44850</v>
      </c>
      <c r="N163" s="263">
        <v>0</v>
      </c>
      <c r="O163" s="263">
        <v>0</v>
      </c>
      <c r="P163" s="263">
        <v>508300</v>
      </c>
      <c r="Q163" s="264">
        <v>0</v>
      </c>
      <c r="R163" s="263" t="s">
        <v>730</v>
      </c>
      <c r="S163" s="264"/>
      <c r="T163" s="264"/>
    </row>
    <row r="164" spans="2:20" s="26" customFormat="1" ht="12" x14ac:dyDescent="0.2">
      <c r="B164" s="263"/>
      <c r="C164" s="263"/>
      <c r="D164" s="284"/>
      <c r="E164" s="263"/>
      <c r="F164" s="263"/>
      <c r="G164" s="263"/>
      <c r="H164" s="263"/>
      <c r="I164" s="263"/>
      <c r="J164" s="263"/>
      <c r="K164" s="263"/>
      <c r="L164" s="263"/>
      <c r="M164" s="263"/>
      <c r="N164" s="263"/>
      <c r="O164" s="263"/>
      <c r="P164" s="263"/>
      <c r="Q164" s="264"/>
      <c r="R164" s="263"/>
      <c r="S164" s="264"/>
      <c r="T164" s="264"/>
    </row>
    <row r="165" spans="2:20" s="26" customFormat="1" ht="12" x14ac:dyDescent="0.2">
      <c r="B165" s="57" t="s">
        <v>444</v>
      </c>
      <c r="C165" s="58"/>
      <c r="D165" s="279" t="s">
        <v>368</v>
      </c>
      <c r="E165" s="279"/>
      <c r="F165" s="279"/>
      <c r="G165" s="279"/>
      <c r="H165" s="279"/>
      <c r="I165" s="279"/>
      <c r="J165" s="279"/>
      <c r="K165" s="279"/>
      <c r="L165" s="279"/>
      <c r="M165" s="279"/>
      <c r="N165" s="279"/>
      <c r="O165" s="279"/>
      <c r="P165" s="279"/>
      <c r="Q165" s="279"/>
      <c r="R165" s="279"/>
      <c r="S165" s="279"/>
      <c r="T165" s="279"/>
    </row>
    <row r="166" spans="2:20" s="26" customFormat="1" ht="12" x14ac:dyDescent="0.2">
      <c r="B166" s="56" t="s">
        <v>445</v>
      </c>
      <c r="C166" s="55"/>
      <c r="D166" s="278" t="s">
        <v>369</v>
      </c>
      <c r="E166" s="278"/>
      <c r="F166" s="278"/>
      <c r="G166" s="278"/>
      <c r="H166" s="278"/>
      <c r="I166" s="278"/>
      <c r="J166" s="278"/>
      <c r="K166" s="278"/>
      <c r="L166" s="278"/>
      <c r="M166" s="278"/>
      <c r="N166" s="278"/>
      <c r="O166" s="278"/>
      <c r="P166" s="278"/>
      <c r="Q166" s="278"/>
      <c r="R166" s="278"/>
      <c r="S166" s="278"/>
      <c r="T166" s="278"/>
    </row>
    <row r="167" spans="2:20" s="26" customFormat="1" ht="36" x14ac:dyDescent="0.2">
      <c r="B167" s="24" t="s">
        <v>446</v>
      </c>
      <c r="C167" s="24" t="s">
        <v>700</v>
      </c>
      <c r="D167" s="51" t="s">
        <v>370</v>
      </c>
      <c r="E167" s="24" t="s">
        <v>254</v>
      </c>
      <c r="F167" s="24" t="s">
        <v>360</v>
      </c>
      <c r="G167" s="24" t="s">
        <v>273</v>
      </c>
      <c r="H167" s="24" t="s">
        <v>148</v>
      </c>
      <c r="I167" s="24" t="s">
        <v>149</v>
      </c>
      <c r="J167" s="24" t="s">
        <v>32</v>
      </c>
      <c r="K167" s="24">
        <v>428553.35000000003</v>
      </c>
      <c r="L167" s="24">
        <v>32141.51</v>
      </c>
      <c r="M167" s="24">
        <v>32141.51</v>
      </c>
      <c r="N167" s="24">
        <v>0</v>
      </c>
      <c r="O167" s="24">
        <v>0</v>
      </c>
      <c r="P167" s="24">
        <v>364270.33</v>
      </c>
      <c r="Q167" s="21">
        <v>0</v>
      </c>
      <c r="R167" s="24" t="s">
        <v>726</v>
      </c>
      <c r="S167" s="24" t="s">
        <v>726</v>
      </c>
      <c r="T167" s="24" t="s">
        <v>721</v>
      </c>
    </row>
    <row r="168" spans="2:20" s="26" customFormat="1" ht="36" x14ac:dyDescent="0.2">
      <c r="B168" s="24" t="s">
        <v>447</v>
      </c>
      <c r="C168" s="24" t="s">
        <v>701</v>
      </c>
      <c r="D168" s="51" t="s">
        <v>371</v>
      </c>
      <c r="E168" s="24" t="s">
        <v>254</v>
      </c>
      <c r="F168" s="24" t="s">
        <v>360</v>
      </c>
      <c r="G168" s="24" t="s">
        <v>273</v>
      </c>
      <c r="H168" s="24" t="s">
        <v>148</v>
      </c>
      <c r="I168" s="24" t="s">
        <v>149</v>
      </c>
      <c r="J168" s="24" t="s">
        <v>32</v>
      </c>
      <c r="K168" s="24">
        <v>853884.96</v>
      </c>
      <c r="L168" s="24">
        <v>64041.38</v>
      </c>
      <c r="M168" s="24">
        <v>64041.38</v>
      </c>
      <c r="N168" s="24">
        <v>0</v>
      </c>
      <c r="O168" s="24">
        <v>0</v>
      </c>
      <c r="P168" s="24">
        <v>725802.2</v>
      </c>
      <c r="Q168" s="21">
        <v>0</v>
      </c>
      <c r="R168" s="24" t="s">
        <v>730</v>
      </c>
      <c r="S168" s="24" t="s">
        <v>730</v>
      </c>
      <c r="T168" s="24" t="s">
        <v>721</v>
      </c>
    </row>
    <row r="169" spans="2:20" s="26" customFormat="1" ht="36" x14ac:dyDescent="0.2">
      <c r="B169" s="24" t="s">
        <v>448</v>
      </c>
      <c r="C169" s="24" t="s">
        <v>702</v>
      </c>
      <c r="D169" s="51" t="s">
        <v>372</v>
      </c>
      <c r="E169" s="24" t="s">
        <v>254</v>
      </c>
      <c r="F169" s="24" t="s">
        <v>360</v>
      </c>
      <c r="G169" s="24" t="s">
        <v>273</v>
      </c>
      <c r="H169" s="24" t="s">
        <v>148</v>
      </c>
      <c r="I169" s="24" t="s">
        <v>149</v>
      </c>
      <c r="J169" s="24" t="s">
        <v>32</v>
      </c>
      <c r="K169" s="24">
        <v>422028.32</v>
      </c>
      <c r="L169" s="24">
        <v>31652.13</v>
      </c>
      <c r="M169" s="24">
        <v>31652.13</v>
      </c>
      <c r="N169" s="24">
        <v>0</v>
      </c>
      <c r="O169" s="24">
        <v>0</v>
      </c>
      <c r="P169" s="24">
        <v>358724.06</v>
      </c>
      <c r="Q169" s="21">
        <v>0</v>
      </c>
      <c r="R169" s="24" t="s">
        <v>726</v>
      </c>
      <c r="S169" s="24" t="s">
        <v>726</v>
      </c>
      <c r="T169" s="24" t="s">
        <v>721</v>
      </c>
    </row>
    <row r="170" spans="2:20" s="26" customFormat="1" ht="36" x14ac:dyDescent="0.2">
      <c r="B170" s="24" t="s">
        <v>449</v>
      </c>
      <c r="C170" s="24" t="s">
        <v>703</v>
      </c>
      <c r="D170" s="51" t="s">
        <v>373</v>
      </c>
      <c r="E170" s="24" t="s">
        <v>249</v>
      </c>
      <c r="F170" s="24" t="s">
        <v>360</v>
      </c>
      <c r="G170" s="24" t="s">
        <v>250</v>
      </c>
      <c r="H170" s="24" t="s">
        <v>148</v>
      </c>
      <c r="I170" s="24" t="s">
        <v>149</v>
      </c>
      <c r="J170" s="24" t="s">
        <v>32</v>
      </c>
      <c r="K170" s="24">
        <v>970065.54999999993</v>
      </c>
      <c r="L170" s="24">
        <v>72754.92</v>
      </c>
      <c r="M170" s="24">
        <v>72754.92</v>
      </c>
      <c r="N170" s="24">
        <v>0</v>
      </c>
      <c r="O170" s="24">
        <v>0</v>
      </c>
      <c r="P170" s="24">
        <v>824555.71</v>
      </c>
      <c r="Q170" s="21">
        <v>0</v>
      </c>
      <c r="R170" s="24" t="s">
        <v>726</v>
      </c>
      <c r="S170" s="100" t="s">
        <v>724</v>
      </c>
      <c r="T170" s="24" t="s">
        <v>721</v>
      </c>
    </row>
    <row r="171" spans="2:20" s="26" customFormat="1" ht="36" x14ac:dyDescent="0.2">
      <c r="B171" s="24" t="s">
        <v>450</v>
      </c>
      <c r="C171" s="24" t="s">
        <v>704</v>
      </c>
      <c r="D171" s="51" t="s">
        <v>374</v>
      </c>
      <c r="E171" s="24" t="s">
        <v>249</v>
      </c>
      <c r="F171" s="24" t="s">
        <v>360</v>
      </c>
      <c r="G171" s="24" t="s">
        <v>250</v>
      </c>
      <c r="H171" s="24" t="s">
        <v>148</v>
      </c>
      <c r="I171" s="24" t="s">
        <v>149</v>
      </c>
      <c r="J171" s="24" t="s">
        <v>32</v>
      </c>
      <c r="K171" s="24">
        <v>1165561.22</v>
      </c>
      <c r="L171" s="24">
        <v>110458.22</v>
      </c>
      <c r="M171" s="24">
        <v>85549</v>
      </c>
      <c r="N171" s="24">
        <v>0</v>
      </c>
      <c r="O171" s="24">
        <v>0</v>
      </c>
      <c r="P171" s="24">
        <v>969554</v>
      </c>
      <c r="Q171" s="21">
        <v>0</v>
      </c>
      <c r="R171" s="24" t="s">
        <v>726</v>
      </c>
      <c r="S171" s="100" t="s">
        <v>734</v>
      </c>
      <c r="T171" s="24" t="s">
        <v>721</v>
      </c>
    </row>
    <row r="172" spans="2:20" s="26" customFormat="1" ht="36" x14ac:dyDescent="0.2">
      <c r="B172" s="24" t="s">
        <v>451</v>
      </c>
      <c r="C172" s="24" t="s">
        <v>705</v>
      </c>
      <c r="D172" s="51" t="s">
        <v>375</v>
      </c>
      <c r="E172" s="24" t="s">
        <v>249</v>
      </c>
      <c r="F172" s="24" t="s">
        <v>360</v>
      </c>
      <c r="G172" s="24" t="s">
        <v>250</v>
      </c>
      <c r="H172" s="24" t="s">
        <v>148</v>
      </c>
      <c r="I172" s="24" t="s">
        <v>149</v>
      </c>
      <c r="J172" s="24" t="s">
        <v>32</v>
      </c>
      <c r="K172" s="24">
        <v>393438.4</v>
      </c>
      <c r="L172" s="24">
        <v>29507.88</v>
      </c>
      <c r="M172" s="24">
        <v>29507.88</v>
      </c>
      <c r="N172" s="24">
        <v>0</v>
      </c>
      <c r="O172" s="24">
        <v>0</v>
      </c>
      <c r="P172" s="24">
        <v>334422.64</v>
      </c>
      <c r="Q172" s="21">
        <v>0</v>
      </c>
      <c r="R172" s="24" t="s">
        <v>753</v>
      </c>
      <c r="S172" s="100" t="s">
        <v>724</v>
      </c>
      <c r="T172" s="24" t="s">
        <v>721</v>
      </c>
    </row>
    <row r="173" spans="2:20" s="26" customFormat="1" ht="12" x14ac:dyDescent="0.2">
      <c r="B173" s="56" t="s">
        <v>452</v>
      </c>
      <c r="C173" s="55"/>
      <c r="D173" s="278" t="s">
        <v>158</v>
      </c>
      <c r="E173" s="278"/>
      <c r="F173" s="278"/>
      <c r="G173" s="278"/>
      <c r="H173" s="278"/>
      <c r="I173" s="278"/>
      <c r="J173" s="278"/>
      <c r="K173" s="278"/>
      <c r="L173" s="278"/>
      <c r="M173" s="278"/>
      <c r="N173" s="278"/>
      <c r="O173" s="278"/>
      <c r="P173" s="278"/>
      <c r="Q173" s="278"/>
      <c r="R173" s="278"/>
      <c r="S173" s="278"/>
      <c r="T173" s="278"/>
    </row>
    <row r="174" spans="2:20" s="26" customFormat="1" ht="59.25" customHeight="1" x14ac:dyDescent="0.2">
      <c r="B174" s="263" t="s">
        <v>453</v>
      </c>
      <c r="C174" s="263"/>
      <c r="D174" s="284" t="s">
        <v>236</v>
      </c>
      <c r="E174" s="263" t="s">
        <v>376</v>
      </c>
      <c r="F174" s="263" t="s">
        <v>377</v>
      </c>
      <c r="G174" s="263" t="s">
        <v>378</v>
      </c>
      <c r="H174" s="24">
        <v>7.2</v>
      </c>
      <c r="I174" s="263" t="s">
        <v>149</v>
      </c>
      <c r="J174" s="263" t="s">
        <v>32</v>
      </c>
      <c r="K174" s="263">
        <v>4865298</v>
      </c>
      <c r="L174" s="263">
        <v>973060</v>
      </c>
      <c r="M174" s="263">
        <v>0</v>
      </c>
      <c r="N174" s="263">
        <v>0</v>
      </c>
      <c r="O174" s="263">
        <v>0</v>
      </c>
      <c r="P174" s="263">
        <v>3892238</v>
      </c>
      <c r="Q174" s="264">
        <v>0</v>
      </c>
      <c r="R174" s="263" t="s">
        <v>724</v>
      </c>
      <c r="S174" s="263" t="s">
        <v>724</v>
      </c>
      <c r="T174" s="263" t="s">
        <v>721</v>
      </c>
    </row>
    <row r="175" spans="2:20" s="26" customFormat="1" ht="12" x14ac:dyDescent="0.2">
      <c r="B175" s="263"/>
      <c r="C175" s="263"/>
      <c r="D175" s="284"/>
      <c r="E175" s="263"/>
      <c r="F175" s="263"/>
      <c r="G175" s="263"/>
      <c r="H175" s="24">
        <v>7.6</v>
      </c>
      <c r="I175" s="263"/>
      <c r="J175" s="263"/>
      <c r="K175" s="263"/>
      <c r="L175" s="263"/>
      <c r="M175" s="263"/>
      <c r="N175" s="263"/>
      <c r="O175" s="263"/>
      <c r="P175" s="263"/>
      <c r="Q175" s="264"/>
      <c r="R175" s="263"/>
      <c r="S175" s="263"/>
      <c r="T175" s="263"/>
    </row>
    <row r="176" spans="2:20" s="26" customFormat="1" ht="12" x14ac:dyDescent="0.2">
      <c r="B176" s="57">
        <v>3</v>
      </c>
      <c r="C176" s="58"/>
      <c r="D176" s="279" t="s">
        <v>390</v>
      </c>
      <c r="E176" s="279"/>
      <c r="F176" s="279"/>
      <c r="G176" s="279"/>
      <c r="H176" s="279"/>
      <c r="I176" s="279"/>
      <c r="J176" s="279"/>
      <c r="K176" s="279"/>
      <c r="L176" s="279"/>
      <c r="M176" s="279"/>
      <c r="N176" s="279"/>
      <c r="O176" s="279"/>
      <c r="P176" s="279"/>
      <c r="Q176" s="279"/>
      <c r="R176" s="279"/>
      <c r="S176" s="279"/>
      <c r="T176" s="279"/>
    </row>
    <row r="177" spans="2:20" s="26" customFormat="1" ht="12" x14ac:dyDescent="0.2">
      <c r="B177" s="57">
        <v>3.1</v>
      </c>
      <c r="C177" s="58"/>
      <c r="D177" s="279" t="s">
        <v>379</v>
      </c>
      <c r="E177" s="279"/>
      <c r="F177" s="279"/>
      <c r="G177" s="279"/>
      <c r="H177" s="279"/>
      <c r="I177" s="279"/>
      <c r="J177" s="279"/>
      <c r="K177" s="279"/>
      <c r="L177" s="279"/>
      <c r="M177" s="279"/>
      <c r="N177" s="279"/>
      <c r="O177" s="279"/>
      <c r="P177" s="279"/>
      <c r="Q177" s="279"/>
      <c r="R177" s="279"/>
      <c r="S177" s="279"/>
      <c r="T177" s="279"/>
    </row>
    <row r="178" spans="2:20" s="26" customFormat="1" ht="12" x14ac:dyDescent="0.2">
      <c r="B178" s="57" t="s">
        <v>219</v>
      </c>
      <c r="C178" s="58"/>
      <c r="D178" s="279" t="s">
        <v>380</v>
      </c>
      <c r="E178" s="279"/>
      <c r="F178" s="279"/>
      <c r="G178" s="279"/>
      <c r="H178" s="279"/>
      <c r="I178" s="279"/>
      <c r="J178" s="279"/>
      <c r="K178" s="279"/>
      <c r="L178" s="279"/>
      <c r="M178" s="279"/>
      <c r="N178" s="279"/>
      <c r="O178" s="279"/>
      <c r="P178" s="279"/>
      <c r="Q178" s="279"/>
      <c r="R178" s="279"/>
      <c r="S178" s="279"/>
      <c r="T178" s="279"/>
    </row>
    <row r="179" spans="2:20" s="26" customFormat="1" ht="12" x14ac:dyDescent="0.2">
      <c r="B179" s="56" t="s">
        <v>205</v>
      </c>
      <c r="C179" s="55"/>
      <c r="D179" s="278" t="s">
        <v>201</v>
      </c>
      <c r="E179" s="278"/>
      <c r="F179" s="278"/>
      <c r="G179" s="278"/>
      <c r="H179" s="278"/>
      <c r="I179" s="278"/>
      <c r="J179" s="278"/>
      <c r="K179" s="278"/>
      <c r="L179" s="278"/>
      <c r="M179" s="278"/>
      <c r="N179" s="278"/>
      <c r="O179" s="278"/>
      <c r="P179" s="278"/>
      <c r="Q179" s="278"/>
      <c r="R179" s="278"/>
      <c r="S179" s="278"/>
      <c r="T179" s="278"/>
    </row>
    <row r="180" spans="2:20" s="26" customFormat="1" ht="36" x14ac:dyDescent="0.2">
      <c r="B180" s="24" t="s">
        <v>207</v>
      </c>
      <c r="C180" s="24"/>
      <c r="D180" s="51" t="s">
        <v>381</v>
      </c>
      <c r="E180" s="24" t="s">
        <v>252</v>
      </c>
      <c r="F180" s="24" t="s">
        <v>360</v>
      </c>
      <c r="G180" s="24" t="s">
        <v>253</v>
      </c>
      <c r="H180" s="24" t="s">
        <v>203</v>
      </c>
      <c r="I180" s="24" t="s">
        <v>149</v>
      </c>
      <c r="J180" s="24" t="s">
        <v>32</v>
      </c>
      <c r="K180" s="24">
        <v>342733.49</v>
      </c>
      <c r="L180" s="24">
        <v>51410.03</v>
      </c>
      <c r="M180" s="24">
        <v>0</v>
      </c>
      <c r="N180" s="24">
        <v>0</v>
      </c>
      <c r="O180" s="24">
        <v>0</v>
      </c>
      <c r="P180" s="24">
        <v>291323.46000000002</v>
      </c>
      <c r="Q180" s="21">
        <v>0</v>
      </c>
      <c r="R180" s="24" t="s">
        <v>753</v>
      </c>
      <c r="S180" s="24" t="s">
        <v>720</v>
      </c>
      <c r="T180" s="24">
        <v>-1</v>
      </c>
    </row>
    <row r="181" spans="2:20" s="26" customFormat="1" ht="12" x14ac:dyDescent="0.2">
      <c r="B181" s="288" t="s">
        <v>23</v>
      </c>
      <c r="C181" s="288"/>
      <c r="D181" s="288"/>
      <c r="E181" s="288"/>
      <c r="F181" s="288"/>
      <c r="G181" s="288"/>
      <c r="H181" s="288"/>
      <c r="I181" s="288"/>
      <c r="J181" s="288"/>
      <c r="K181" s="25">
        <f>K180+K174+K172+K171+K170+K169+K168+K167+K163+K160+K158+K157+K156+K155+K154+K153+K149+K148+K147+K146+K145+K144+K143+K141+K140+K139+K138+K137+K136+K134+K133+K132+K130+K128+K125+K121+K119+K117+K115+K113+K111+K109+K107+K105+K103+K101+K99+K97+K94+K92+K87+K86+K85+K84+K83+K81+K80+K79+K77+K76+K75+K74+K73+K72+K71+K70+K69+K68+K67+K66+K65+K64+K63+K62+K61+K60+K59+K58+K57+K56+K55+K54+K53+K52+K51+K48+K49+K47+K46+K45+K42+K41+K40+K39+K35+K34+K32+K28+K27+K26+K25+K23+K21+K20+K19+K18+K16+K14+K13+K12</f>
        <v>59479713.590000004</v>
      </c>
      <c r="L181" s="25">
        <f>L180+L174+L172+L171+L170+L169+L168+L167+L163+L160+L158+L157+L156+L155+L154+L153+L149+L148+L147+L146+L145+L144+L143+L141+L140+L138+L137+L136+L134+L132+L128+L125+L121+L119+L117+L115+L113+L111+L109+L107+L105+L103+L101+L99+L97+L92+L87+L86+L85+L84+L83+L81+L80+L79+L76+L72+L70+L64+L52+L51+L49+L48+L47+L46+L45+L40+L35+L34+L32+L28+L27+L26+L25+L23+L21+L20+L19+L18+L16+L14+L13+L12</f>
        <v>7573340.6799999997</v>
      </c>
      <c r="M181" s="25">
        <f>M172+M171+M170+M169+M168+M167+M163+M160+M158+M157+M156+M155+M154+M153+M87+M86+M85+M84+M83+M81+M80+M79+M77+M76+M75+M74+M73+M72+M71+M70+M69+M68+M67+M66+M65+M64+M63+M62+M61+M60+M59+M58+M57+M56+M55+M54+M53+M52+M51+M42+M41+M39+M21+M20+M19+M18+M16+M14+M13+M12</f>
        <v>1469846.6500000001</v>
      </c>
      <c r="N181" s="25">
        <f>N139+N136+N134+N133+N130+N94+N77+N75+N74+N73+N71+N69+N68+N67+N66+N65+N63+N62+N61+N60+N59+N58+N57+N56+N55+N54+N53+N51+N41</f>
        <v>2859503.85</v>
      </c>
      <c r="O181" s="25">
        <f>O117</f>
        <v>138967.14000000001</v>
      </c>
      <c r="P181" s="25">
        <f>P180+P174+P172+P171+P170+P169+P168+P167+P163+P160+P158+P157+P156+P155+P154+P153+P149+P148+P147+P146+P145+P144+P143+P141+P140+P139+P138+P137+P136+P134+P133+P132+P130+P128+P125+P121+P119+P117+P115+P113+P111+P109+P107+P105+P103+P101+P99+P97+P94+P92+P87+P86+P85+P84+P83+P81+P80+P79+P77+P76+P75+P74+P73+P72+P71+P70+P69+P68+P67+P66+P65+P64+P63+P62+P61+P60+P59+P58+P57+P56+P55+P54+P53+P52+P51+P49+P48+P47+P46+P45+P42+P41+P40+P39+P35+P34+P32+P28+P27+P26+P25+P23+P21+P20+P19+P18+P16+P14+P13+P12</f>
        <v>47438055.270000018</v>
      </c>
      <c r="Q181" s="21">
        <v>0</v>
      </c>
      <c r="R181" s="21"/>
      <c r="S181" s="24"/>
      <c r="T181" s="24"/>
    </row>
    <row r="182" spans="2:20" s="26" customFormat="1" x14ac:dyDescent="0.25">
      <c r="B182" s="285" t="s">
        <v>39</v>
      </c>
      <c r="C182" s="285"/>
      <c r="D182" s="285"/>
      <c r="E182" s="285"/>
      <c r="F182" s="285"/>
      <c r="G182" s="285"/>
      <c r="H182" s="80"/>
      <c r="I182" s="80"/>
      <c r="J182" s="80"/>
      <c r="K182" s="80"/>
      <c r="L182" s="80"/>
      <c r="M182" s="80"/>
      <c r="N182" s="80"/>
      <c r="O182" s="80"/>
      <c r="P182" s="80"/>
      <c r="Q182" s="80"/>
      <c r="R182" s="80"/>
      <c r="S182" s="80"/>
      <c r="T182" s="80"/>
    </row>
    <row r="183" spans="2:20" s="26" customFormat="1" x14ac:dyDescent="0.25">
      <c r="B183" s="285" t="s">
        <v>121</v>
      </c>
      <c r="C183" s="285"/>
      <c r="D183" s="285"/>
      <c r="E183" s="285"/>
      <c r="F183" s="80"/>
      <c r="G183" s="80"/>
      <c r="H183" s="80"/>
      <c r="I183" s="80"/>
      <c r="J183" s="80"/>
      <c r="K183" s="80"/>
      <c r="L183" s="80"/>
      <c r="M183" s="80"/>
      <c r="N183" s="80"/>
      <c r="O183" s="80"/>
      <c r="P183" s="80"/>
      <c r="Q183" s="80"/>
      <c r="R183" s="80"/>
      <c r="S183" s="80"/>
      <c r="T183" s="80"/>
    </row>
    <row r="184" spans="2:20" s="26" customFormat="1" x14ac:dyDescent="0.25">
      <c r="B184" s="286" t="s">
        <v>40</v>
      </c>
      <c r="C184" s="286"/>
      <c r="D184" s="286"/>
      <c r="E184" s="286"/>
      <c r="F184" s="286"/>
      <c r="G184" s="286"/>
      <c r="H184" s="81"/>
      <c r="I184" s="81"/>
      <c r="J184" s="81"/>
      <c r="K184" s="81"/>
      <c r="L184" s="81"/>
      <c r="M184" s="81"/>
      <c r="N184" s="81"/>
      <c r="O184" s="81"/>
      <c r="P184" s="81"/>
      <c r="Q184" s="81"/>
      <c r="R184" s="81"/>
      <c r="S184" s="81"/>
      <c r="T184" s="81"/>
    </row>
    <row r="185" spans="2:20" s="26" customFormat="1" ht="42.75" customHeight="1" x14ac:dyDescent="0.2">
      <c r="B185" s="287" t="s">
        <v>118</v>
      </c>
      <c r="C185" s="287"/>
      <c r="D185" s="287"/>
      <c r="E185" s="287"/>
      <c r="F185" s="287"/>
      <c r="G185" s="287"/>
      <c r="H185" s="287"/>
      <c r="I185" s="287"/>
      <c r="J185" s="287"/>
      <c r="K185" s="287"/>
      <c r="L185" s="287"/>
      <c r="M185" s="287"/>
      <c r="N185" s="287"/>
      <c r="O185" s="287"/>
      <c r="P185" s="287"/>
      <c r="Q185" s="287"/>
      <c r="R185" s="287"/>
      <c r="S185" s="287"/>
      <c r="T185" s="287"/>
    </row>
    <row r="186" spans="2:20" s="26" customFormat="1" x14ac:dyDescent="0.25">
      <c r="B186" s="35"/>
      <c r="C186"/>
      <c r="D186"/>
      <c r="E186"/>
      <c r="F186"/>
      <c r="G186"/>
      <c r="H186"/>
      <c r="I186"/>
      <c r="J186"/>
      <c r="K186"/>
      <c r="L186"/>
      <c r="M186"/>
      <c r="N186"/>
      <c r="O186"/>
      <c r="P186"/>
      <c r="Q186"/>
      <c r="R186"/>
      <c r="S186"/>
      <c r="T186"/>
    </row>
    <row r="187" spans="2:20" s="26" customFormat="1" ht="12" x14ac:dyDescent="0.2"/>
    <row r="188" spans="2:20" s="26" customFormat="1" ht="12" x14ac:dyDescent="0.2"/>
    <row r="189" spans="2:20" s="26" customFormat="1" ht="12" x14ac:dyDescent="0.2"/>
    <row r="190" spans="2:20" s="26" customFormat="1" ht="12" x14ac:dyDescent="0.2"/>
    <row r="191" spans="2:20" s="26" customFormat="1" ht="12" x14ac:dyDescent="0.2"/>
    <row r="192" spans="2:20" s="26" customFormat="1" ht="12" x14ac:dyDescent="0.2"/>
    <row r="193" s="26" customFormat="1" ht="12" x14ac:dyDescent="0.2"/>
    <row r="194" s="26" customFormat="1" ht="12" x14ac:dyDescent="0.2"/>
    <row r="195" s="26" customFormat="1" ht="12" x14ac:dyDescent="0.2"/>
    <row r="196" s="26" customFormat="1" ht="12" x14ac:dyDescent="0.2"/>
    <row r="197" s="26" customFormat="1" ht="12" x14ac:dyDescent="0.2"/>
    <row r="198" s="26" customFormat="1" ht="12" x14ac:dyDescent="0.2"/>
    <row r="199" s="26" customFormat="1" ht="12" x14ac:dyDescent="0.2"/>
    <row r="200" s="26" customFormat="1" ht="12" x14ac:dyDescent="0.2"/>
    <row r="201" s="26" customFormat="1" ht="12" x14ac:dyDescent="0.2"/>
    <row r="202" s="26" customFormat="1" ht="12" x14ac:dyDescent="0.2"/>
    <row r="203" s="26" customFormat="1" ht="12" x14ac:dyDescent="0.2"/>
    <row r="204" s="26" customFormat="1" ht="12" x14ac:dyDescent="0.2"/>
    <row r="205" s="26" customFormat="1" ht="12" x14ac:dyDescent="0.2"/>
    <row r="206" s="26" customFormat="1" ht="12" x14ac:dyDescent="0.2"/>
    <row r="207" s="26" customFormat="1" ht="12" x14ac:dyDescent="0.2"/>
    <row r="208" s="26" customFormat="1" ht="12" x14ac:dyDescent="0.2"/>
    <row r="209" s="26" customFormat="1" ht="12" x14ac:dyDescent="0.2"/>
    <row r="210" s="26" customFormat="1" ht="12" x14ac:dyDescent="0.2"/>
    <row r="211" s="26" customFormat="1" ht="12" x14ac:dyDescent="0.2"/>
    <row r="212" s="26" customFormat="1" ht="12" x14ac:dyDescent="0.2"/>
    <row r="213" s="26" customFormat="1" ht="12" x14ac:dyDescent="0.2"/>
    <row r="214" s="26" customFormat="1" ht="12" x14ac:dyDescent="0.2"/>
    <row r="215" s="26" customFormat="1" ht="12" x14ac:dyDescent="0.2"/>
    <row r="216" s="26" customFormat="1" ht="12" x14ac:dyDescent="0.2"/>
    <row r="217" s="26" customFormat="1" ht="12" x14ac:dyDescent="0.2"/>
    <row r="218" s="26" customFormat="1" ht="12" x14ac:dyDescent="0.2"/>
    <row r="219" s="26" customFormat="1" ht="12" x14ac:dyDescent="0.2"/>
    <row r="220" s="26" customFormat="1" ht="12" x14ac:dyDescent="0.2"/>
    <row r="221" s="26" customFormat="1" ht="12" x14ac:dyDescent="0.2"/>
    <row r="222" s="26" customFormat="1" ht="12" x14ac:dyDescent="0.2"/>
    <row r="223" s="26" customFormat="1" ht="12" x14ac:dyDescent="0.2"/>
    <row r="224" s="26" customFormat="1" ht="12" x14ac:dyDescent="0.2"/>
    <row r="225" s="26" customFormat="1" ht="12" x14ac:dyDescent="0.2"/>
    <row r="226" s="26" customFormat="1" ht="12" x14ac:dyDescent="0.2"/>
    <row r="227" s="26" customFormat="1" ht="12" x14ac:dyDescent="0.2"/>
    <row r="228" s="26" customFormat="1" ht="12" x14ac:dyDescent="0.2"/>
    <row r="229" s="26" customFormat="1" ht="12" x14ac:dyDescent="0.2"/>
    <row r="230" s="26" customFormat="1" ht="12" x14ac:dyDescent="0.2"/>
    <row r="231" s="26" customFormat="1" ht="12" x14ac:dyDescent="0.2"/>
    <row r="232" s="26" customFormat="1" ht="12" x14ac:dyDescent="0.2"/>
    <row r="233" s="26" customFormat="1" ht="12" x14ac:dyDescent="0.2"/>
    <row r="234" s="26" customFormat="1" ht="12" x14ac:dyDescent="0.2"/>
    <row r="235" s="26" customFormat="1" ht="12" x14ac:dyDescent="0.2"/>
    <row r="236" s="26" customFormat="1" ht="12" x14ac:dyDescent="0.2"/>
    <row r="237" s="26" customFormat="1" ht="12" x14ac:dyDescent="0.2"/>
    <row r="238" s="26" customFormat="1" ht="12" x14ac:dyDescent="0.2"/>
    <row r="239" s="26" customFormat="1" ht="12" x14ac:dyDescent="0.2"/>
    <row r="240" s="26" customFormat="1" ht="12" x14ac:dyDescent="0.2"/>
    <row r="241" s="26" customFormat="1" ht="12" x14ac:dyDescent="0.2"/>
    <row r="242" s="26" customFormat="1" ht="12" x14ac:dyDescent="0.2"/>
    <row r="243" s="26" customFormat="1" ht="12" x14ac:dyDescent="0.2"/>
    <row r="244" s="26" customFormat="1" ht="12" x14ac:dyDescent="0.2"/>
    <row r="245" s="26" customFormat="1" ht="12" x14ac:dyDescent="0.2"/>
    <row r="246" s="26" customFormat="1" ht="12" x14ac:dyDescent="0.2"/>
    <row r="247" s="26" customFormat="1" ht="12" x14ac:dyDescent="0.2"/>
    <row r="248" s="26" customFormat="1" ht="12" x14ac:dyDescent="0.2"/>
    <row r="249" s="26" customFormat="1" ht="12" x14ac:dyDescent="0.2"/>
    <row r="250" s="26" customFormat="1" ht="12" x14ac:dyDescent="0.2"/>
    <row r="251" s="26" customFormat="1" ht="12" x14ac:dyDescent="0.2"/>
    <row r="252" s="26" customFormat="1" ht="12" x14ac:dyDescent="0.2"/>
    <row r="253" s="26" customFormat="1" ht="12" x14ac:dyDescent="0.2"/>
    <row r="254" s="26" customFormat="1" ht="12" x14ac:dyDescent="0.2"/>
    <row r="255" s="26" customFormat="1" ht="12" x14ac:dyDescent="0.2"/>
    <row r="256" s="26" customFormat="1" ht="12" x14ac:dyDescent="0.2"/>
    <row r="257" s="26" customFormat="1" ht="12" x14ac:dyDescent="0.2"/>
    <row r="258" s="26" customFormat="1" ht="12" x14ac:dyDescent="0.2"/>
    <row r="259" s="26" customFormat="1" ht="12" x14ac:dyDescent="0.2"/>
    <row r="260" s="26" customFormat="1" ht="12" x14ac:dyDescent="0.2"/>
    <row r="261" s="26" customFormat="1" ht="12" x14ac:dyDescent="0.2"/>
    <row r="262" s="26" customFormat="1" ht="12" x14ac:dyDescent="0.2"/>
    <row r="263" s="26" customFormat="1" ht="12" x14ac:dyDescent="0.2"/>
    <row r="264" s="26" customFormat="1" ht="12" x14ac:dyDescent="0.2"/>
    <row r="265" s="26" customFormat="1" ht="12" x14ac:dyDescent="0.2"/>
    <row r="266" s="26" customFormat="1" ht="12" x14ac:dyDescent="0.2"/>
    <row r="267" s="26" customFormat="1" ht="12" x14ac:dyDescent="0.2"/>
    <row r="268" s="26" customFormat="1" ht="12" x14ac:dyDescent="0.2"/>
    <row r="269" s="26" customFormat="1" ht="12" x14ac:dyDescent="0.2"/>
    <row r="270" s="26" customFormat="1" ht="12" x14ac:dyDescent="0.2"/>
    <row r="271" s="26" customFormat="1" ht="12" x14ac:dyDescent="0.2"/>
    <row r="272" s="26" customFormat="1" ht="12" x14ac:dyDescent="0.2"/>
    <row r="273" s="26" customFormat="1" ht="12" x14ac:dyDescent="0.2"/>
    <row r="274" s="26" customFormat="1" ht="12" x14ac:dyDescent="0.2"/>
    <row r="275" s="26" customFormat="1" ht="12" x14ac:dyDescent="0.2"/>
    <row r="276" s="26" customFormat="1" ht="12" x14ac:dyDescent="0.2"/>
    <row r="277" s="26" customFormat="1" ht="12" x14ac:dyDescent="0.2"/>
    <row r="278" s="26" customFormat="1" ht="12" x14ac:dyDescent="0.2"/>
    <row r="279" s="26" customFormat="1" ht="12" x14ac:dyDescent="0.2"/>
    <row r="280" s="26" customFormat="1" ht="12" x14ac:dyDescent="0.2"/>
    <row r="281" s="26" customFormat="1" ht="12" x14ac:dyDescent="0.2"/>
    <row r="282" s="26" customFormat="1" ht="12" x14ac:dyDescent="0.2"/>
    <row r="283" s="26" customFormat="1" ht="12" x14ac:dyDescent="0.2"/>
    <row r="284" s="26" customFormat="1" ht="12" x14ac:dyDescent="0.2"/>
    <row r="285" s="26" customFormat="1" ht="12" x14ac:dyDescent="0.2"/>
    <row r="286" s="26" customFormat="1" ht="12" x14ac:dyDescent="0.2"/>
    <row r="287" s="26" customFormat="1" ht="12" x14ac:dyDescent="0.2"/>
    <row r="288" s="26" customFormat="1" ht="12" x14ac:dyDescent="0.2"/>
    <row r="289" s="26" customFormat="1" ht="12" x14ac:dyDescent="0.2"/>
    <row r="290" s="26" customFormat="1" ht="12" x14ac:dyDescent="0.2"/>
    <row r="291" s="26" customFormat="1" ht="12" x14ac:dyDescent="0.2"/>
    <row r="292" s="26" customFormat="1" ht="12" x14ac:dyDescent="0.2"/>
    <row r="293" s="26" customFormat="1" ht="12" x14ac:dyDescent="0.2"/>
    <row r="294" s="26" customFormat="1" ht="12" x14ac:dyDescent="0.2"/>
    <row r="295" s="26" customFormat="1" ht="12" x14ac:dyDescent="0.2"/>
    <row r="296" s="26" customFormat="1" ht="12" x14ac:dyDescent="0.2"/>
    <row r="297" s="26" customFormat="1" ht="12" x14ac:dyDescent="0.2"/>
    <row r="298" s="26" customFormat="1" ht="12" x14ac:dyDescent="0.2"/>
    <row r="299" s="26" customFormat="1" ht="12" x14ac:dyDescent="0.2"/>
    <row r="300" s="26" customFormat="1" ht="12" x14ac:dyDescent="0.2"/>
    <row r="301" s="26" customFormat="1" ht="12" x14ac:dyDescent="0.2"/>
    <row r="302" s="26" customFormat="1" ht="12" x14ac:dyDescent="0.2"/>
    <row r="303" s="26" customFormat="1" ht="12" x14ac:dyDescent="0.2"/>
    <row r="304" s="26" customFormat="1" ht="12" x14ac:dyDescent="0.2"/>
    <row r="305" s="26" customFormat="1" ht="12" x14ac:dyDescent="0.2"/>
    <row r="306" s="26" customFormat="1" ht="12" x14ac:dyDescent="0.2"/>
    <row r="307" s="26" customFormat="1" ht="12" x14ac:dyDescent="0.2"/>
    <row r="308" s="26" customFormat="1" ht="12" x14ac:dyDescent="0.2"/>
    <row r="309" s="26" customFormat="1" ht="12" x14ac:dyDescent="0.2"/>
    <row r="310" s="26" customFormat="1" ht="12" x14ac:dyDescent="0.2"/>
    <row r="311" s="26" customFormat="1" ht="12" x14ac:dyDescent="0.2"/>
    <row r="312" s="26" customFormat="1" ht="12" x14ac:dyDescent="0.2"/>
    <row r="313" s="26" customFormat="1" ht="12" x14ac:dyDescent="0.2"/>
    <row r="314" s="26" customFormat="1" ht="12" x14ac:dyDescent="0.2"/>
    <row r="315" s="26" customFormat="1" ht="12" x14ac:dyDescent="0.2"/>
    <row r="316" s="26" customFormat="1" ht="12" x14ac:dyDescent="0.2"/>
    <row r="317" s="26" customFormat="1" ht="12" x14ac:dyDescent="0.2"/>
    <row r="318" s="26" customFormat="1" ht="12" x14ac:dyDescent="0.2"/>
    <row r="319" s="26" customFormat="1" ht="12" x14ac:dyDescent="0.2"/>
    <row r="320" s="26" customFormat="1" ht="12" x14ac:dyDescent="0.2"/>
    <row r="321" s="26" customFormat="1" ht="12" x14ac:dyDescent="0.2"/>
    <row r="322" s="26" customFormat="1" ht="12" x14ac:dyDescent="0.2"/>
    <row r="323" s="26" customFormat="1" ht="12" x14ac:dyDescent="0.2"/>
    <row r="324" s="26" customFormat="1" ht="12" x14ac:dyDescent="0.2"/>
    <row r="325" s="26" customFormat="1" ht="12" x14ac:dyDescent="0.2"/>
    <row r="326" s="26" customFormat="1" ht="12" x14ac:dyDescent="0.2"/>
    <row r="327" s="26" customFormat="1" ht="12" x14ac:dyDescent="0.2"/>
    <row r="328" s="26" customFormat="1" ht="12" x14ac:dyDescent="0.2"/>
    <row r="329" s="26" customFormat="1" ht="12" x14ac:dyDescent="0.2"/>
    <row r="330" s="26" customFormat="1" ht="12" x14ac:dyDescent="0.2"/>
    <row r="331" s="26" customFormat="1" ht="12" x14ac:dyDescent="0.2"/>
    <row r="332" s="26" customFormat="1" ht="12" x14ac:dyDescent="0.2"/>
    <row r="333" s="26" customFormat="1" ht="12" x14ac:dyDescent="0.2"/>
    <row r="334" s="26" customFormat="1" ht="12" x14ac:dyDescent="0.2"/>
    <row r="335" s="26" customFormat="1" ht="12" x14ac:dyDescent="0.2"/>
    <row r="336" s="26" customFormat="1" ht="12" x14ac:dyDescent="0.2"/>
    <row r="337" s="26" customFormat="1" ht="12" x14ac:dyDescent="0.2"/>
    <row r="338" s="26" customFormat="1" ht="12" x14ac:dyDescent="0.2"/>
    <row r="339" s="26" customFormat="1" ht="12" x14ac:dyDescent="0.2"/>
    <row r="340" s="26" customFormat="1" ht="12" x14ac:dyDescent="0.2"/>
    <row r="341" s="26" customFormat="1" ht="12" x14ac:dyDescent="0.2"/>
    <row r="342" s="26" customFormat="1" ht="12" x14ac:dyDescent="0.2"/>
    <row r="343" s="26" customFormat="1" ht="12" x14ac:dyDescent="0.2"/>
    <row r="344" s="26" customFormat="1" ht="12" x14ac:dyDescent="0.2"/>
    <row r="345" s="26" customFormat="1" ht="12" x14ac:dyDescent="0.2"/>
    <row r="346" s="26" customFormat="1" ht="12" x14ac:dyDescent="0.2"/>
    <row r="347" s="26" customFormat="1" ht="12" x14ac:dyDescent="0.2"/>
    <row r="348" s="26" customFormat="1" ht="12" x14ac:dyDescent="0.2"/>
  </sheetData>
  <mergeCells count="412">
    <mergeCell ref="D165:T165"/>
    <mergeCell ref="D166:T166"/>
    <mergeCell ref="D173:T173"/>
    <mergeCell ref="B174:B175"/>
    <mergeCell ref="C174:C175"/>
    <mergeCell ref="D174:D175"/>
    <mergeCell ref="E174:E175"/>
    <mergeCell ref="F174:F175"/>
    <mergeCell ref="B181:J181"/>
    <mergeCell ref="B182:G182"/>
    <mergeCell ref="B183:E183"/>
    <mergeCell ref="B184:G184"/>
    <mergeCell ref="B185:T185"/>
    <mergeCell ref="T174:T175"/>
    <mergeCell ref="D176:T176"/>
    <mergeCell ref="D177:T177"/>
    <mergeCell ref="D178:T178"/>
    <mergeCell ref="D179:T179"/>
    <mergeCell ref="O174:O175"/>
    <mergeCell ref="P174:P175"/>
    <mergeCell ref="Q174:Q175"/>
    <mergeCell ref="R174:R175"/>
    <mergeCell ref="S174:S175"/>
    <mergeCell ref="G174:G175"/>
    <mergeCell ref="I174:I175"/>
    <mergeCell ref="J174:J175"/>
    <mergeCell ref="K174:K175"/>
    <mergeCell ref="L174:L175"/>
    <mergeCell ref="M174:M175"/>
    <mergeCell ref="N174:N175"/>
    <mergeCell ref="D162:T162"/>
    <mergeCell ref="B163:B164"/>
    <mergeCell ref="C163:C164"/>
    <mergeCell ref="D163:D164"/>
    <mergeCell ref="E163:E164"/>
    <mergeCell ref="F163:F164"/>
    <mergeCell ref="H163:H164"/>
    <mergeCell ref="I163:I164"/>
    <mergeCell ref="J163:J164"/>
    <mergeCell ref="K163:K164"/>
    <mergeCell ref="L163:L164"/>
    <mergeCell ref="M163:M164"/>
    <mergeCell ref="N163:N164"/>
    <mergeCell ref="T163:T164"/>
    <mergeCell ref="O163:O164"/>
    <mergeCell ref="P163:P164"/>
    <mergeCell ref="Q163:Q164"/>
    <mergeCell ref="G163:G164"/>
    <mergeCell ref="B160:B161"/>
    <mergeCell ref="C160:C161"/>
    <mergeCell ref="E160:E161"/>
    <mergeCell ref="F160:F161"/>
    <mergeCell ref="G160:G161"/>
    <mergeCell ref="D123:T123"/>
    <mergeCell ref="D124:T124"/>
    <mergeCell ref="D126:T126"/>
    <mergeCell ref="D127:T127"/>
    <mergeCell ref="B134:B135"/>
    <mergeCell ref="C134:C135"/>
    <mergeCell ref="D134:D135"/>
    <mergeCell ref="F134:F135"/>
    <mergeCell ref="G134:G135"/>
    <mergeCell ref="H134:H135"/>
    <mergeCell ref="I134:I135"/>
    <mergeCell ref="J134:J135"/>
    <mergeCell ref="K134:K135"/>
    <mergeCell ref="L134:L135"/>
    <mergeCell ref="M134:M135"/>
    <mergeCell ref="N134:N135"/>
    <mergeCell ref="D131:T131"/>
    <mergeCell ref="E134:E135"/>
    <mergeCell ref="D160:D161"/>
    <mergeCell ref="Q121:Q122"/>
    <mergeCell ref="R121:R122"/>
    <mergeCell ref="S121:S122"/>
    <mergeCell ref="T121:T122"/>
    <mergeCell ref="R119:R120"/>
    <mergeCell ref="S119:S120"/>
    <mergeCell ref="T119:T120"/>
    <mergeCell ref="Q119:Q120"/>
    <mergeCell ref="R163:R164"/>
    <mergeCell ref="S163:S164"/>
    <mergeCell ref="D142:T142"/>
    <mergeCell ref="O134:O135"/>
    <mergeCell ref="P134:P135"/>
    <mergeCell ref="Q134:Q135"/>
    <mergeCell ref="R134:R135"/>
    <mergeCell ref="S134:S135"/>
    <mergeCell ref="D159:T159"/>
    <mergeCell ref="D150:T150"/>
    <mergeCell ref="D151:T151"/>
    <mergeCell ref="D152:T152"/>
    <mergeCell ref="K160:K161"/>
    <mergeCell ref="L160:L161"/>
    <mergeCell ref="T160:T161"/>
    <mergeCell ref="M160:M161"/>
    <mergeCell ref="B121:B122"/>
    <mergeCell ref="C121:C122"/>
    <mergeCell ref="D121:D122"/>
    <mergeCell ref="E121:E122"/>
    <mergeCell ref="G121:G122"/>
    <mergeCell ref="H121:H122"/>
    <mergeCell ref="I121:I122"/>
    <mergeCell ref="J121:J122"/>
    <mergeCell ref="K121:K122"/>
    <mergeCell ref="F121:F122"/>
    <mergeCell ref="L121:L122"/>
    <mergeCell ref="M121:M122"/>
    <mergeCell ref="N121:N122"/>
    <mergeCell ref="O121:O122"/>
    <mergeCell ref="L119:L120"/>
    <mergeCell ref="M119:M120"/>
    <mergeCell ref="N119:N120"/>
    <mergeCell ref="O119:O120"/>
    <mergeCell ref="P119:P120"/>
    <mergeCell ref="P121:P122"/>
    <mergeCell ref="B119:B120"/>
    <mergeCell ref="C119:C120"/>
    <mergeCell ref="D119:D120"/>
    <mergeCell ref="E119:E120"/>
    <mergeCell ref="G119:G120"/>
    <mergeCell ref="H119:H120"/>
    <mergeCell ref="I119:I120"/>
    <mergeCell ref="J119:J120"/>
    <mergeCell ref="K119:K120"/>
    <mergeCell ref="F119:F120"/>
    <mergeCell ref="T117:T118"/>
    <mergeCell ref="R117:R118"/>
    <mergeCell ref="S117:S118"/>
    <mergeCell ref="F117:F118"/>
    <mergeCell ref="H115:H116"/>
    <mergeCell ref="I115:I116"/>
    <mergeCell ref="J115:J116"/>
    <mergeCell ref="K115:K116"/>
    <mergeCell ref="O117:O118"/>
    <mergeCell ref="P117:P118"/>
    <mergeCell ref="Q117:Q118"/>
    <mergeCell ref="F115:F116"/>
    <mergeCell ref="O115:O116"/>
    <mergeCell ref="P115:P116"/>
    <mergeCell ref="L115:L116"/>
    <mergeCell ref="M115:M116"/>
    <mergeCell ref="N115:N116"/>
    <mergeCell ref="L117:L118"/>
    <mergeCell ref="M117:M118"/>
    <mergeCell ref="N117:N118"/>
    <mergeCell ref="Q115:Q116"/>
    <mergeCell ref="R115:R116"/>
    <mergeCell ref="S115:S116"/>
    <mergeCell ref="T115:T116"/>
    <mergeCell ref="B117:B118"/>
    <mergeCell ref="C117:C118"/>
    <mergeCell ref="D117:D118"/>
    <mergeCell ref="E117:E118"/>
    <mergeCell ref="G117:G118"/>
    <mergeCell ref="H117:H118"/>
    <mergeCell ref="I117:I118"/>
    <mergeCell ref="J117:J118"/>
    <mergeCell ref="K117:K118"/>
    <mergeCell ref="R107:R108"/>
    <mergeCell ref="S107:S108"/>
    <mergeCell ref="T107:T108"/>
    <mergeCell ref="M107:M108"/>
    <mergeCell ref="N107:N108"/>
    <mergeCell ref="O107:O108"/>
    <mergeCell ref="P107:P108"/>
    <mergeCell ref="Q107:Q108"/>
    <mergeCell ref="Q109:Q110"/>
    <mergeCell ref="R109:R110"/>
    <mergeCell ref="S109:S110"/>
    <mergeCell ref="T109:T110"/>
    <mergeCell ref="H107:H108"/>
    <mergeCell ref="K107:K108"/>
    <mergeCell ref="L107:L108"/>
    <mergeCell ref="B107:B108"/>
    <mergeCell ref="C107:C108"/>
    <mergeCell ref="D107:D108"/>
    <mergeCell ref="E107:E108"/>
    <mergeCell ref="G107:G108"/>
    <mergeCell ref="P105:P106"/>
    <mergeCell ref="I107:I108"/>
    <mergeCell ref="J107:J108"/>
    <mergeCell ref="Q105:Q106"/>
    <mergeCell ref="R105:R106"/>
    <mergeCell ref="S105:S106"/>
    <mergeCell ref="T105:T106"/>
    <mergeCell ref="R103:R104"/>
    <mergeCell ref="S103:S104"/>
    <mergeCell ref="T103:T104"/>
    <mergeCell ref="B105:B106"/>
    <mergeCell ref="C105:C106"/>
    <mergeCell ref="D105:D106"/>
    <mergeCell ref="E105:E106"/>
    <mergeCell ref="G105:G106"/>
    <mergeCell ref="H105:H106"/>
    <mergeCell ref="I105:I106"/>
    <mergeCell ref="J105:J106"/>
    <mergeCell ref="K105:K106"/>
    <mergeCell ref="L105:L106"/>
    <mergeCell ref="M105:M106"/>
    <mergeCell ref="N105:N106"/>
    <mergeCell ref="O105:O106"/>
    <mergeCell ref="M103:M104"/>
    <mergeCell ref="N103:N104"/>
    <mergeCell ref="O103:O104"/>
    <mergeCell ref="P103:P104"/>
    <mergeCell ref="Q103:Q104"/>
    <mergeCell ref="H103:H104"/>
    <mergeCell ref="I103:I104"/>
    <mergeCell ref="J103:J104"/>
    <mergeCell ref="K103:K104"/>
    <mergeCell ref="L103:L104"/>
    <mergeCell ref="B103:B104"/>
    <mergeCell ref="C103:C104"/>
    <mergeCell ref="D103:D104"/>
    <mergeCell ref="E103:E104"/>
    <mergeCell ref="G103:G104"/>
    <mergeCell ref="P101:P102"/>
    <mergeCell ref="Q101:Q102"/>
    <mergeCell ref="R101:R102"/>
    <mergeCell ref="S101:S102"/>
    <mergeCell ref="T101:T102"/>
    <mergeCell ref="R99:R100"/>
    <mergeCell ref="S99:S100"/>
    <mergeCell ref="T99:T100"/>
    <mergeCell ref="B101:B102"/>
    <mergeCell ref="C101:C102"/>
    <mergeCell ref="D101:D102"/>
    <mergeCell ref="E101:E102"/>
    <mergeCell ref="G101:G102"/>
    <mergeCell ref="H101:H102"/>
    <mergeCell ref="I101:I102"/>
    <mergeCell ref="J101:J102"/>
    <mergeCell ref="K101:K102"/>
    <mergeCell ref="L101:L102"/>
    <mergeCell ref="M101:M102"/>
    <mergeCell ref="N101:N102"/>
    <mergeCell ref="O101:O102"/>
    <mergeCell ref="L99:L100"/>
    <mergeCell ref="M99:M100"/>
    <mergeCell ref="N99:N100"/>
    <mergeCell ref="P99:P100"/>
    <mergeCell ref="Q99:Q100"/>
    <mergeCell ref="O97:O98"/>
    <mergeCell ref="P97:P98"/>
    <mergeCell ref="Q97:Q98"/>
    <mergeCell ref="B99:B100"/>
    <mergeCell ref="C99:C100"/>
    <mergeCell ref="D99:D100"/>
    <mergeCell ref="E99:E100"/>
    <mergeCell ref="G99:G100"/>
    <mergeCell ref="H99:H100"/>
    <mergeCell ref="I99:I100"/>
    <mergeCell ref="J99:J100"/>
    <mergeCell ref="K99:K100"/>
    <mergeCell ref="B97:B98"/>
    <mergeCell ref="C97:C98"/>
    <mergeCell ref="D97:D98"/>
    <mergeCell ref="E97:E98"/>
    <mergeCell ref="G97:G98"/>
    <mergeCell ref="H97:H98"/>
    <mergeCell ref="I97:I98"/>
    <mergeCell ref="J97:J98"/>
    <mergeCell ref="K97:K98"/>
    <mergeCell ref="F97:F98"/>
    <mergeCell ref="B94:B95"/>
    <mergeCell ref="C94:C95"/>
    <mergeCell ref="D94:D95"/>
    <mergeCell ref="E94:E95"/>
    <mergeCell ref="H94:H95"/>
    <mergeCell ref="I94:I95"/>
    <mergeCell ref="J94:J95"/>
    <mergeCell ref="K94:K95"/>
    <mergeCell ref="F94:F95"/>
    <mergeCell ref="G94:G95"/>
    <mergeCell ref="D50:T50"/>
    <mergeCell ref="D78:T78"/>
    <mergeCell ref="D82:T82"/>
    <mergeCell ref="D90:T90"/>
    <mergeCell ref="D93:T93"/>
    <mergeCell ref="D33:T33"/>
    <mergeCell ref="D37:T37"/>
    <mergeCell ref="D38:T38"/>
    <mergeCell ref="D43:T43"/>
    <mergeCell ref="D44:T44"/>
    <mergeCell ref="D88:T88"/>
    <mergeCell ref="D89:T89"/>
    <mergeCell ref="D91:T91"/>
    <mergeCell ref="D30:T30"/>
    <mergeCell ref="D31:T31"/>
    <mergeCell ref="M23:M24"/>
    <mergeCell ref="N23:N24"/>
    <mergeCell ref="O23:O24"/>
    <mergeCell ref="P23:P24"/>
    <mergeCell ref="Q23:Q24"/>
    <mergeCell ref="H23:H24"/>
    <mergeCell ref="I23:I24"/>
    <mergeCell ref="J23:J24"/>
    <mergeCell ref="K23:K24"/>
    <mergeCell ref="L23:L24"/>
    <mergeCell ref="F23:F24"/>
    <mergeCell ref="R23:R24"/>
    <mergeCell ref="S23:S24"/>
    <mergeCell ref="T23:T24"/>
    <mergeCell ref="G23:G24"/>
    <mergeCell ref="Q16:Q17"/>
    <mergeCell ref="R16:R17"/>
    <mergeCell ref="S16:S17"/>
    <mergeCell ref="T16:T17"/>
    <mergeCell ref="D22:T22"/>
    <mergeCell ref="C16:C17"/>
    <mergeCell ref="D16:D17"/>
    <mergeCell ref="E16:E17"/>
    <mergeCell ref="F16:F17"/>
    <mergeCell ref="H16:H17"/>
    <mergeCell ref="G16:G17"/>
    <mergeCell ref="B6:J6"/>
    <mergeCell ref="K6:Q6"/>
    <mergeCell ref="R6:T6"/>
    <mergeCell ref="D29:T29"/>
    <mergeCell ref="D36:T36"/>
    <mergeCell ref="B16:B17"/>
    <mergeCell ref="S5:T5"/>
    <mergeCell ref="D9:T9"/>
    <mergeCell ref="D10:T10"/>
    <mergeCell ref="D11:T11"/>
    <mergeCell ref="D15:T15"/>
    <mergeCell ref="D8:T8"/>
    <mergeCell ref="I16:I17"/>
    <mergeCell ref="J16:J17"/>
    <mergeCell ref="K16:K17"/>
    <mergeCell ref="L16:L17"/>
    <mergeCell ref="M16:M17"/>
    <mergeCell ref="N16:N17"/>
    <mergeCell ref="O16:O17"/>
    <mergeCell ref="P16:P17"/>
    <mergeCell ref="B23:B24"/>
    <mergeCell ref="C23:C24"/>
    <mergeCell ref="D23:D24"/>
    <mergeCell ref="E23:E24"/>
    <mergeCell ref="L94:L95"/>
    <mergeCell ref="M94:M95"/>
    <mergeCell ref="N94:N95"/>
    <mergeCell ref="O94:O95"/>
    <mergeCell ref="P94:P95"/>
    <mergeCell ref="Q94:Q95"/>
    <mergeCell ref="R94:R95"/>
    <mergeCell ref="S94:S95"/>
    <mergeCell ref="D129:T129"/>
    <mergeCell ref="D112:T112"/>
    <mergeCell ref="I113:I114"/>
    <mergeCell ref="J113:J114"/>
    <mergeCell ref="K113:K114"/>
    <mergeCell ref="L113:L114"/>
    <mergeCell ref="M113:M114"/>
    <mergeCell ref="T94:T95"/>
    <mergeCell ref="D96:T96"/>
    <mergeCell ref="L97:L98"/>
    <mergeCell ref="M97:M98"/>
    <mergeCell ref="N97:N98"/>
    <mergeCell ref="T97:T98"/>
    <mergeCell ref="R97:R98"/>
    <mergeCell ref="S97:S98"/>
    <mergeCell ref="O99:O100"/>
    <mergeCell ref="N160:N161"/>
    <mergeCell ref="O160:O161"/>
    <mergeCell ref="P160:P161"/>
    <mergeCell ref="Q160:Q161"/>
    <mergeCell ref="H160:H161"/>
    <mergeCell ref="I160:I161"/>
    <mergeCell ref="J160:J161"/>
    <mergeCell ref="R160:R161"/>
    <mergeCell ref="S160:S161"/>
    <mergeCell ref="B109:B110"/>
    <mergeCell ref="C109:C110"/>
    <mergeCell ref="D109:D110"/>
    <mergeCell ref="E109:E110"/>
    <mergeCell ref="F109:F110"/>
    <mergeCell ref="G109:G110"/>
    <mergeCell ref="F99:F100"/>
    <mergeCell ref="F101:F102"/>
    <mergeCell ref="F103:F104"/>
    <mergeCell ref="F105:F106"/>
    <mergeCell ref="F107:F108"/>
    <mergeCell ref="E113:E114"/>
    <mergeCell ref="B115:B116"/>
    <mergeCell ref="C115:C116"/>
    <mergeCell ref="D115:D116"/>
    <mergeCell ref="E115:E116"/>
    <mergeCell ref="G115:G116"/>
    <mergeCell ref="B113:B114"/>
    <mergeCell ref="C113:C114"/>
    <mergeCell ref="D113:D114"/>
    <mergeCell ref="G113:G114"/>
    <mergeCell ref="F113:F114"/>
    <mergeCell ref="H113:H114"/>
    <mergeCell ref="S113:S114"/>
    <mergeCell ref="T113:T114"/>
    <mergeCell ref="N113:N114"/>
    <mergeCell ref="O113:O114"/>
    <mergeCell ref="H109:H110"/>
    <mergeCell ref="I109:I110"/>
    <mergeCell ref="J109:J110"/>
    <mergeCell ref="K109:K110"/>
    <mergeCell ref="L109:L110"/>
    <mergeCell ref="M109:M110"/>
    <mergeCell ref="N109:N110"/>
    <mergeCell ref="O109:O110"/>
    <mergeCell ref="P109:P110"/>
    <mergeCell ref="P113:P114"/>
    <mergeCell ref="Q113:Q114"/>
    <mergeCell ref="R113:R114"/>
  </mergeCells>
  <pageMargins left="0.11811023622047245" right="0.11811023622047245" top="0.15748031496062992" bottom="0.15748031496062992" header="0" footer="0"/>
  <pageSetup paperSize="9" scale="55" orientation="landscape" r:id="rId1"/>
  <headerFooter>
    <oddHeader>Puslapių &amp;P</oddHeader>
  </headerFooter>
  <ignoredErrors>
    <ignoredError sqref="K139"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T181"/>
  <sheetViews>
    <sheetView zoomScale="80" zoomScaleNormal="80" workbookViewId="0">
      <selection activeCell="T160" sqref="T160:T161"/>
    </sheetView>
  </sheetViews>
  <sheetFormatPr defaultRowHeight="15" x14ac:dyDescent="0.25"/>
  <cols>
    <col min="1" max="1" width="4.28515625" customWidth="1"/>
    <col min="3" max="3" width="13.28515625" customWidth="1"/>
    <col min="4" max="4" width="31.5703125" customWidth="1"/>
    <col min="5" max="5" width="15.7109375" customWidth="1"/>
    <col min="6" max="6" width="10.140625" customWidth="1"/>
    <col min="7" max="7" width="15.7109375" customWidth="1"/>
    <col min="8" max="8" width="21.7109375" customWidth="1"/>
    <col min="9" max="9" width="6.5703125" customWidth="1"/>
    <col min="10" max="10" width="7.85546875" customWidth="1"/>
    <col min="11" max="11" width="16.5703125" customWidth="1"/>
    <col min="12" max="12" width="15" customWidth="1"/>
    <col min="13" max="13" width="15.85546875" customWidth="1"/>
    <col min="14" max="14" width="16.140625" customWidth="1"/>
    <col min="15" max="15" width="13" customWidth="1"/>
    <col min="16" max="16" width="15.28515625" customWidth="1"/>
    <col min="17" max="17" width="11.85546875" customWidth="1"/>
    <col min="18" max="19" width="9.28515625" bestFit="1" customWidth="1"/>
    <col min="20" max="20" width="9.5703125" customWidth="1"/>
  </cols>
  <sheetData>
    <row r="1" spans="2:20" ht="15.75" x14ac:dyDescent="0.25">
      <c r="K1" s="13"/>
      <c r="L1" s="13"/>
      <c r="M1" s="13"/>
      <c r="O1" s="13"/>
      <c r="P1" s="13"/>
      <c r="Q1" s="12" t="s">
        <v>117</v>
      </c>
      <c r="R1" s="30"/>
      <c r="S1" s="30"/>
    </row>
    <row r="2" spans="2:20" ht="15.75" x14ac:dyDescent="0.25">
      <c r="K2" s="13"/>
      <c r="L2" s="13"/>
      <c r="M2" s="13"/>
      <c r="O2" s="13"/>
      <c r="P2" s="13"/>
      <c r="Q2" s="12" t="s">
        <v>0</v>
      </c>
      <c r="R2" s="12"/>
      <c r="S2" s="12"/>
    </row>
    <row r="3" spans="2:20" ht="15.75" x14ac:dyDescent="0.25">
      <c r="K3" s="13"/>
      <c r="L3" s="13"/>
      <c r="M3" s="13"/>
      <c r="O3" s="13"/>
      <c r="P3" s="13"/>
      <c r="Q3" s="12" t="s">
        <v>12</v>
      </c>
      <c r="R3" s="12"/>
      <c r="S3" s="12"/>
    </row>
    <row r="4" spans="2:20" ht="15.75" x14ac:dyDescent="0.25">
      <c r="B4" s="1"/>
    </row>
    <row r="5" spans="2:20" ht="15.75" x14ac:dyDescent="0.25">
      <c r="B5" s="1" t="s">
        <v>41</v>
      </c>
      <c r="C5" s="4"/>
      <c r="D5" s="4"/>
      <c r="E5" s="7"/>
      <c r="F5" s="7"/>
      <c r="G5" s="7"/>
      <c r="H5" s="7"/>
      <c r="I5" s="7"/>
      <c r="J5" s="7"/>
      <c r="K5" s="7"/>
      <c r="L5" s="7"/>
      <c r="M5" s="7"/>
      <c r="N5" s="7"/>
      <c r="O5" s="7"/>
      <c r="P5" s="7"/>
      <c r="Q5" s="7"/>
      <c r="R5" s="7"/>
      <c r="S5" s="269"/>
      <c r="T5" s="269"/>
    </row>
    <row r="6" spans="2:20" ht="24" customHeight="1" x14ac:dyDescent="0.25">
      <c r="B6" s="267" t="s">
        <v>14</v>
      </c>
      <c r="C6" s="267"/>
      <c r="D6" s="267"/>
      <c r="E6" s="267"/>
      <c r="F6" s="267"/>
      <c r="G6" s="267"/>
      <c r="H6" s="267"/>
      <c r="I6" s="267"/>
      <c r="J6" s="267"/>
      <c r="K6" s="267" t="s">
        <v>15</v>
      </c>
      <c r="L6" s="267"/>
      <c r="M6" s="267"/>
      <c r="N6" s="267"/>
      <c r="O6" s="267"/>
      <c r="P6" s="267"/>
      <c r="Q6" s="267"/>
      <c r="R6" s="267" t="s">
        <v>42</v>
      </c>
      <c r="S6" s="267"/>
      <c r="T6" s="267"/>
    </row>
    <row r="7" spans="2:20" ht="48" x14ac:dyDescent="0.25">
      <c r="B7" s="47" t="s">
        <v>4</v>
      </c>
      <c r="C7" s="47" t="s">
        <v>112</v>
      </c>
      <c r="D7" s="47" t="s">
        <v>17</v>
      </c>
      <c r="E7" s="47" t="s">
        <v>119</v>
      </c>
      <c r="F7" s="47" t="s">
        <v>18</v>
      </c>
      <c r="G7" s="47" t="s">
        <v>19</v>
      </c>
      <c r="H7" s="47" t="s">
        <v>20</v>
      </c>
      <c r="I7" s="47" t="s">
        <v>43</v>
      </c>
      <c r="J7" s="47" t="s">
        <v>44</v>
      </c>
      <c r="K7" s="47" t="s">
        <v>23</v>
      </c>
      <c r="L7" s="47" t="s">
        <v>24</v>
      </c>
      <c r="M7" s="47" t="s">
        <v>25</v>
      </c>
      <c r="N7" s="47" t="s">
        <v>26</v>
      </c>
      <c r="O7" s="47" t="s">
        <v>27</v>
      </c>
      <c r="P7" s="47" t="s">
        <v>28</v>
      </c>
      <c r="Q7" s="47" t="s">
        <v>120</v>
      </c>
      <c r="R7" s="47" t="s">
        <v>29</v>
      </c>
      <c r="S7" s="47" t="s">
        <v>30</v>
      </c>
      <c r="T7" s="47" t="s">
        <v>31</v>
      </c>
    </row>
    <row r="8" spans="2:20" x14ac:dyDescent="0.25">
      <c r="B8" s="44">
        <v>1</v>
      </c>
      <c r="C8" s="44"/>
      <c r="D8" s="272" t="s">
        <v>388</v>
      </c>
      <c r="E8" s="272"/>
      <c r="F8" s="272"/>
      <c r="G8" s="272"/>
      <c r="H8" s="272"/>
      <c r="I8" s="272"/>
      <c r="J8" s="272"/>
      <c r="K8" s="272"/>
      <c r="L8" s="272"/>
      <c r="M8" s="272"/>
      <c r="N8" s="272"/>
      <c r="O8" s="272"/>
      <c r="P8" s="272"/>
      <c r="Q8" s="272"/>
      <c r="R8" s="272"/>
      <c r="S8" s="272"/>
      <c r="T8" s="272"/>
    </row>
    <row r="9" spans="2:20" x14ac:dyDescent="0.25">
      <c r="B9" s="44">
        <v>1.1000000000000001</v>
      </c>
      <c r="C9" s="44"/>
      <c r="D9" s="272" t="s">
        <v>242</v>
      </c>
      <c r="E9" s="272"/>
      <c r="F9" s="272"/>
      <c r="G9" s="272"/>
      <c r="H9" s="272"/>
      <c r="I9" s="272"/>
      <c r="J9" s="272"/>
      <c r="K9" s="272"/>
      <c r="L9" s="272"/>
      <c r="M9" s="272"/>
      <c r="N9" s="272"/>
      <c r="O9" s="272"/>
      <c r="P9" s="272"/>
      <c r="Q9" s="272"/>
      <c r="R9" s="272"/>
      <c r="S9" s="272"/>
      <c r="T9" s="272"/>
    </row>
    <row r="10" spans="2:20" x14ac:dyDescent="0.25">
      <c r="B10" s="44" t="s">
        <v>6</v>
      </c>
      <c r="C10" s="44"/>
      <c r="D10" s="272" t="s">
        <v>243</v>
      </c>
      <c r="E10" s="272"/>
      <c r="F10" s="272"/>
      <c r="G10" s="272"/>
      <c r="H10" s="272"/>
      <c r="I10" s="272"/>
      <c r="J10" s="272"/>
      <c r="K10" s="272"/>
      <c r="L10" s="272"/>
      <c r="M10" s="272"/>
      <c r="N10" s="272"/>
      <c r="O10" s="272"/>
      <c r="P10" s="272"/>
      <c r="Q10" s="272"/>
      <c r="R10" s="272"/>
      <c r="S10" s="272"/>
      <c r="T10" s="272"/>
    </row>
    <row r="11" spans="2:20" x14ac:dyDescent="0.25">
      <c r="B11" s="45" t="s">
        <v>33</v>
      </c>
      <c r="C11" s="45"/>
      <c r="D11" s="271" t="s">
        <v>185</v>
      </c>
      <c r="E11" s="271"/>
      <c r="F11" s="271"/>
      <c r="G11" s="271"/>
      <c r="H11" s="271"/>
      <c r="I11" s="271"/>
      <c r="J11" s="271"/>
      <c r="K11" s="271"/>
      <c r="L11" s="271"/>
      <c r="M11" s="271"/>
      <c r="N11" s="271"/>
      <c r="O11" s="271"/>
      <c r="P11" s="271"/>
      <c r="Q11" s="271"/>
      <c r="R11" s="271"/>
      <c r="S11" s="271"/>
      <c r="T11" s="271"/>
    </row>
    <row r="12" spans="2:20" ht="36" x14ac:dyDescent="0.25">
      <c r="B12" s="77" t="s">
        <v>34</v>
      </c>
      <c r="C12" s="77" t="s">
        <v>761</v>
      </c>
      <c r="D12" s="82" t="s">
        <v>762</v>
      </c>
      <c r="E12" s="72" t="s">
        <v>244</v>
      </c>
      <c r="F12" s="72" t="s">
        <v>245</v>
      </c>
      <c r="G12" s="72" t="s">
        <v>246</v>
      </c>
      <c r="H12" s="72" t="s">
        <v>247</v>
      </c>
      <c r="I12" s="72" t="s">
        <v>149</v>
      </c>
      <c r="J12" s="72" t="s">
        <v>32</v>
      </c>
      <c r="K12" s="72">
        <v>294831.3</v>
      </c>
      <c r="L12" s="72">
        <v>22112.36</v>
      </c>
      <c r="M12" s="72">
        <v>22112.34</v>
      </c>
      <c r="N12" s="72">
        <v>0</v>
      </c>
      <c r="O12" s="72">
        <v>0</v>
      </c>
      <c r="P12" s="72">
        <v>250606.6</v>
      </c>
      <c r="Q12" s="72">
        <v>0</v>
      </c>
      <c r="R12" s="85">
        <v>43465</v>
      </c>
      <c r="S12" s="85">
        <v>43465</v>
      </c>
      <c r="T12" s="72"/>
    </row>
    <row r="13" spans="2:20" ht="36" x14ac:dyDescent="0.25">
      <c r="B13" s="77" t="s">
        <v>35</v>
      </c>
      <c r="C13" s="77" t="s">
        <v>763</v>
      </c>
      <c r="D13" s="82" t="s">
        <v>248</v>
      </c>
      <c r="E13" s="72" t="s">
        <v>249</v>
      </c>
      <c r="F13" s="72" t="s">
        <v>245</v>
      </c>
      <c r="G13" s="72" t="s">
        <v>250</v>
      </c>
      <c r="H13" s="72" t="s">
        <v>247</v>
      </c>
      <c r="I13" s="72" t="s">
        <v>149</v>
      </c>
      <c r="J13" s="72" t="s">
        <v>32</v>
      </c>
      <c r="K13" s="72">
        <v>346374.18</v>
      </c>
      <c r="L13" s="72">
        <v>25978.07</v>
      </c>
      <c r="M13" s="72">
        <v>25978.06</v>
      </c>
      <c r="N13" s="72">
        <v>0</v>
      </c>
      <c r="O13" s="72">
        <v>0</v>
      </c>
      <c r="P13" s="72">
        <v>294418.05</v>
      </c>
      <c r="Q13" s="72">
        <v>0</v>
      </c>
      <c r="R13" s="87" t="s">
        <v>753</v>
      </c>
      <c r="S13" s="72" t="s">
        <v>753</v>
      </c>
      <c r="T13" s="72" t="s">
        <v>721</v>
      </c>
    </row>
    <row r="14" spans="2:20" ht="36" x14ac:dyDescent="0.25">
      <c r="B14" s="77" t="s">
        <v>395</v>
      </c>
      <c r="C14" s="77" t="s">
        <v>764</v>
      </c>
      <c r="D14" s="82" t="s">
        <v>251</v>
      </c>
      <c r="E14" s="72" t="s">
        <v>252</v>
      </c>
      <c r="F14" s="72" t="s">
        <v>245</v>
      </c>
      <c r="G14" s="72" t="s">
        <v>253</v>
      </c>
      <c r="H14" s="72" t="s">
        <v>247</v>
      </c>
      <c r="I14" s="72" t="s">
        <v>149</v>
      </c>
      <c r="J14" s="72" t="s">
        <v>32</v>
      </c>
      <c r="K14" s="72">
        <v>390711</v>
      </c>
      <c r="L14" s="72">
        <v>29303.33</v>
      </c>
      <c r="M14" s="72">
        <v>29303.32</v>
      </c>
      <c r="N14" s="72">
        <v>0</v>
      </c>
      <c r="O14" s="72">
        <v>0</v>
      </c>
      <c r="P14" s="72">
        <v>332104.34999999998</v>
      </c>
      <c r="Q14" s="72">
        <v>0</v>
      </c>
      <c r="R14" s="72" t="s">
        <v>726</v>
      </c>
      <c r="S14" s="72" t="s">
        <v>726</v>
      </c>
      <c r="T14" s="72" t="s">
        <v>721</v>
      </c>
    </row>
    <row r="15" spans="2:20" x14ac:dyDescent="0.25">
      <c r="B15" s="102" t="s">
        <v>36</v>
      </c>
      <c r="C15" s="102"/>
      <c r="D15" s="266" t="s">
        <v>256</v>
      </c>
      <c r="E15" s="266"/>
      <c r="F15" s="266"/>
      <c r="G15" s="266"/>
      <c r="H15" s="266"/>
      <c r="I15" s="266"/>
      <c r="J15" s="266"/>
      <c r="K15" s="266"/>
      <c r="L15" s="266"/>
      <c r="M15" s="266"/>
      <c r="N15" s="266"/>
      <c r="O15" s="266"/>
      <c r="P15" s="266"/>
      <c r="Q15" s="266"/>
      <c r="R15" s="266"/>
      <c r="S15" s="266"/>
      <c r="T15" s="266"/>
    </row>
    <row r="16" spans="2:20" ht="20.25" customHeight="1" x14ac:dyDescent="0.25">
      <c r="B16" s="292" t="s">
        <v>37</v>
      </c>
      <c r="C16" s="280" t="str">
        <f>'[1]2 lentelė'!C15</f>
        <v>R04-7724-220000-7241</v>
      </c>
      <c r="D16" s="260" t="s">
        <v>257</v>
      </c>
      <c r="E16" s="257" t="s">
        <v>258</v>
      </c>
      <c r="F16" s="257" t="s">
        <v>245</v>
      </c>
      <c r="G16" s="261" t="s">
        <v>269</v>
      </c>
      <c r="H16" s="257" t="s">
        <v>177</v>
      </c>
      <c r="I16" s="257" t="s">
        <v>149</v>
      </c>
      <c r="J16" s="257" t="s">
        <v>32</v>
      </c>
      <c r="K16" s="257">
        <v>110463.53</v>
      </c>
      <c r="L16" s="257">
        <v>8284.77</v>
      </c>
      <c r="M16" s="257">
        <v>8284.76</v>
      </c>
      <c r="N16" s="257">
        <v>0</v>
      </c>
      <c r="O16" s="257">
        <v>0</v>
      </c>
      <c r="P16" s="257">
        <v>93894</v>
      </c>
      <c r="Q16" s="257">
        <v>0</v>
      </c>
      <c r="R16" s="257" t="s">
        <v>723</v>
      </c>
      <c r="S16" s="257" t="s">
        <v>723</v>
      </c>
      <c r="T16" s="257" t="s">
        <v>721</v>
      </c>
    </row>
    <row r="17" spans="2:20" x14ac:dyDescent="0.25">
      <c r="B17" s="292"/>
      <c r="C17" s="281"/>
      <c r="D17" s="260"/>
      <c r="E17" s="257"/>
      <c r="F17" s="257"/>
      <c r="G17" s="262"/>
      <c r="H17" s="257"/>
      <c r="I17" s="257"/>
      <c r="J17" s="257"/>
      <c r="K17" s="257"/>
      <c r="L17" s="257"/>
      <c r="M17" s="257"/>
      <c r="N17" s="257"/>
      <c r="O17" s="257"/>
      <c r="P17" s="257"/>
      <c r="Q17" s="257"/>
      <c r="R17" s="257"/>
      <c r="S17" s="257"/>
      <c r="T17" s="257"/>
    </row>
    <row r="18" spans="2:20" ht="36" x14ac:dyDescent="0.25">
      <c r="B18" s="77" t="s">
        <v>38</v>
      </c>
      <c r="C18" s="77" t="s">
        <v>765</v>
      </c>
      <c r="D18" s="82" t="s">
        <v>259</v>
      </c>
      <c r="E18" s="72" t="s">
        <v>244</v>
      </c>
      <c r="F18" s="72" t="s">
        <v>245</v>
      </c>
      <c r="G18" s="72" t="s">
        <v>246</v>
      </c>
      <c r="H18" s="72" t="s">
        <v>177</v>
      </c>
      <c r="I18" s="72" t="s">
        <v>149</v>
      </c>
      <c r="J18" s="72" t="s">
        <v>32</v>
      </c>
      <c r="K18" s="72">
        <v>120936.48</v>
      </c>
      <c r="L18" s="72">
        <v>9070.25</v>
      </c>
      <c r="M18" s="72">
        <v>9070.23</v>
      </c>
      <c r="N18" s="72">
        <v>0</v>
      </c>
      <c r="O18" s="72">
        <v>0</v>
      </c>
      <c r="P18" s="72">
        <v>102796</v>
      </c>
      <c r="Q18" s="72">
        <v>0</v>
      </c>
      <c r="R18" s="72" t="s">
        <v>723</v>
      </c>
      <c r="S18" s="72" t="s">
        <v>723</v>
      </c>
      <c r="T18" s="72" t="s">
        <v>721</v>
      </c>
    </row>
    <row r="19" spans="2:20" ht="36" x14ac:dyDescent="0.25">
      <c r="B19" s="77" t="s">
        <v>396</v>
      </c>
      <c r="C19" s="77" t="s">
        <v>766</v>
      </c>
      <c r="D19" s="82" t="s">
        <v>260</v>
      </c>
      <c r="E19" s="72" t="s">
        <v>249</v>
      </c>
      <c r="F19" s="72" t="s">
        <v>245</v>
      </c>
      <c r="G19" s="72" t="s">
        <v>250</v>
      </c>
      <c r="H19" s="72" t="s">
        <v>177</v>
      </c>
      <c r="I19" s="72" t="s">
        <v>149</v>
      </c>
      <c r="J19" s="72" t="s">
        <v>32</v>
      </c>
      <c r="K19" s="72">
        <v>377054.52999999997</v>
      </c>
      <c r="L19" s="87">
        <v>28279.09</v>
      </c>
      <c r="M19" s="87">
        <v>28279.09</v>
      </c>
      <c r="N19" s="87">
        <v>0</v>
      </c>
      <c r="O19" s="87">
        <v>0</v>
      </c>
      <c r="P19" s="87">
        <v>320496.34999999998</v>
      </c>
      <c r="Q19" s="72">
        <v>0</v>
      </c>
      <c r="R19" s="87" t="s">
        <v>723</v>
      </c>
      <c r="S19" s="72" t="s">
        <v>723</v>
      </c>
      <c r="T19" s="72" t="s">
        <v>721</v>
      </c>
    </row>
    <row r="20" spans="2:20" ht="36" x14ac:dyDescent="0.25">
      <c r="B20" s="77" t="s">
        <v>397</v>
      </c>
      <c r="C20" s="77" t="s">
        <v>767</v>
      </c>
      <c r="D20" s="82" t="s">
        <v>261</v>
      </c>
      <c r="E20" s="72" t="s">
        <v>252</v>
      </c>
      <c r="F20" s="72" t="s">
        <v>245</v>
      </c>
      <c r="G20" s="72" t="s">
        <v>253</v>
      </c>
      <c r="H20" s="72" t="s">
        <v>177</v>
      </c>
      <c r="I20" s="72" t="s">
        <v>149</v>
      </c>
      <c r="J20" s="72" t="s">
        <v>32</v>
      </c>
      <c r="K20" s="72">
        <v>557868.85</v>
      </c>
      <c r="L20" s="72">
        <v>41840.17</v>
      </c>
      <c r="M20" s="72">
        <v>41840.160000000003</v>
      </c>
      <c r="N20" s="72">
        <v>0</v>
      </c>
      <c r="O20" s="72">
        <v>0</v>
      </c>
      <c r="P20" s="72">
        <v>474188.52</v>
      </c>
      <c r="Q20" s="72">
        <v>0</v>
      </c>
      <c r="R20" s="72" t="s">
        <v>723</v>
      </c>
      <c r="S20" s="72" t="s">
        <v>723</v>
      </c>
      <c r="T20" s="72" t="s">
        <v>721</v>
      </c>
    </row>
    <row r="21" spans="2:20" ht="36" x14ac:dyDescent="0.25">
      <c r="B21" s="77" t="s">
        <v>398</v>
      </c>
      <c r="C21" s="77" t="s">
        <v>768</v>
      </c>
      <c r="D21" s="82" t="s">
        <v>262</v>
      </c>
      <c r="E21" s="72" t="s">
        <v>254</v>
      </c>
      <c r="F21" s="72" t="s">
        <v>245</v>
      </c>
      <c r="G21" s="72" t="s">
        <v>255</v>
      </c>
      <c r="H21" s="72" t="s">
        <v>263</v>
      </c>
      <c r="I21" s="72" t="s">
        <v>149</v>
      </c>
      <c r="J21" s="72" t="s">
        <v>32</v>
      </c>
      <c r="K21" s="72">
        <v>290086.33</v>
      </c>
      <c r="L21" s="72">
        <v>21756.48</v>
      </c>
      <c r="M21" s="72">
        <v>21756.47</v>
      </c>
      <c r="N21" s="72">
        <v>0</v>
      </c>
      <c r="O21" s="72">
        <v>0</v>
      </c>
      <c r="P21" s="72">
        <v>246573.38</v>
      </c>
      <c r="Q21" s="72">
        <v>0</v>
      </c>
      <c r="R21" s="72" t="s">
        <v>723</v>
      </c>
      <c r="S21" s="72" t="s">
        <v>723</v>
      </c>
      <c r="T21" s="72" t="s">
        <v>721</v>
      </c>
    </row>
    <row r="22" spans="2:20" x14ac:dyDescent="0.25">
      <c r="B22" s="102" t="s">
        <v>153</v>
      </c>
      <c r="C22" s="102"/>
      <c r="D22" s="266" t="s">
        <v>264</v>
      </c>
      <c r="E22" s="266"/>
      <c r="F22" s="266"/>
      <c r="G22" s="266"/>
      <c r="H22" s="266"/>
      <c r="I22" s="266"/>
      <c r="J22" s="266"/>
      <c r="K22" s="266"/>
      <c r="L22" s="266"/>
      <c r="M22" s="266"/>
      <c r="N22" s="266"/>
      <c r="O22" s="266"/>
      <c r="P22" s="266"/>
      <c r="Q22" s="266"/>
      <c r="R22" s="266"/>
      <c r="S22" s="266"/>
      <c r="T22" s="266"/>
    </row>
    <row r="23" spans="2:20" ht="20.25" customHeight="1" x14ac:dyDescent="0.25">
      <c r="B23" s="292" t="s">
        <v>155</v>
      </c>
      <c r="C23" s="280" t="s">
        <v>769</v>
      </c>
      <c r="D23" s="260" t="s">
        <v>265</v>
      </c>
      <c r="E23" s="257" t="s">
        <v>252</v>
      </c>
      <c r="F23" s="257" t="s">
        <v>245</v>
      </c>
      <c r="G23" s="261" t="s">
        <v>253</v>
      </c>
      <c r="H23" s="257" t="s">
        <v>266</v>
      </c>
      <c r="I23" s="257" t="s">
        <v>149</v>
      </c>
      <c r="J23" s="257" t="s">
        <v>32</v>
      </c>
      <c r="K23" s="257">
        <f>L23+P23</f>
        <v>721036.6</v>
      </c>
      <c r="L23" s="257">
        <v>108155.49</v>
      </c>
      <c r="M23" s="257">
        <v>0</v>
      </c>
      <c r="N23" s="257">
        <v>0</v>
      </c>
      <c r="O23" s="257">
        <v>0</v>
      </c>
      <c r="P23" s="257">
        <v>612881.11</v>
      </c>
      <c r="Q23" s="257">
        <v>0</v>
      </c>
      <c r="R23" s="257" t="s">
        <v>723</v>
      </c>
      <c r="S23" s="257" t="s">
        <v>723</v>
      </c>
      <c r="T23" s="257" t="s">
        <v>721</v>
      </c>
    </row>
    <row r="24" spans="2:20" x14ac:dyDescent="0.25">
      <c r="B24" s="292"/>
      <c r="C24" s="281"/>
      <c r="D24" s="260"/>
      <c r="E24" s="257"/>
      <c r="F24" s="257"/>
      <c r="G24" s="262"/>
      <c r="H24" s="257"/>
      <c r="I24" s="257"/>
      <c r="J24" s="257"/>
      <c r="K24" s="257"/>
      <c r="L24" s="257"/>
      <c r="M24" s="257"/>
      <c r="N24" s="257"/>
      <c r="O24" s="257"/>
      <c r="P24" s="257"/>
      <c r="Q24" s="257"/>
      <c r="R24" s="257"/>
      <c r="S24" s="257"/>
      <c r="T24" s="257"/>
    </row>
    <row r="25" spans="2:20" ht="36" x14ac:dyDescent="0.25">
      <c r="B25" s="77" t="s">
        <v>399</v>
      </c>
      <c r="C25" s="79" t="s">
        <v>770</v>
      </c>
      <c r="D25" s="82" t="s">
        <v>267</v>
      </c>
      <c r="E25" s="72" t="s">
        <v>268</v>
      </c>
      <c r="F25" s="72" t="s">
        <v>245</v>
      </c>
      <c r="G25" s="72" t="s">
        <v>269</v>
      </c>
      <c r="H25" s="72" t="s">
        <v>266</v>
      </c>
      <c r="I25" s="72" t="s">
        <v>149</v>
      </c>
      <c r="J25" s="72" t="s">
        <v>32</v>
      </c>
      <c r="K25" s="72">
        <v>143272.79999999999</v>
      </c>
      <c r="L25" s="72">
        <v>21490.92</v>
      </c>
      <c r="M25" s="72">
        <v>0</v>
      </c>
      <c r="N25" s="72">
        <v>0</v>
      </c>
      <c r="O25" s="72">
        <v>0</v>
      </c>
      <c r="P25" s="72">
        <v>121781.88</v>
      </c>
      <c r="Q25" s="72">
        <v>0</v>
      </c>
      <c r="R25" s="72" t="s">
        <v>723</v>
      </c>
      <c r="S25" s="72" t="s">
        <v>723</v>
      </c>
      <c r="T25" s="72" t="s">
        <v>721</v>
      </c>
    </row>
    <row r="26" spans="2:20" ht="36" x14ac:dyDescent="0.25">
      <c r="B26" s="77" t="s">
        <v>400</v>
      </c>
      <c r="C26" s="79" t="s">
        <v>771</v>
      </c>
      <c r="D26" s="82" t="s">
        <v>270</v>
      </c>
      <c r="E26" s="72" t="s">
        <v>244</v>
      </c>
      <c r="F26" s="72" t="s">
        <v>245</v>
      </c>
      <c r="G26" s="72" t="s">
        <v>246</v>
      </c>
      <c r="H26" s="72" t="s">
        <v>266</v>
      </c>
      <c r="I26" s="72" t="s">
        <v>149</v>
      </c>
      <c r="J26" s="72" t="s">
        <v>32</v>
      </c>
      <c r="K26" s="72">
        <f>L26+P26</f>
        <v>188988.13</v>
      </c>
      <c r="L26" s="72">
        <v>56518.79</v>
      </c>
      <c r="M26" s="72">
        <v>0</v>
      </c>
      <c r="N26" s="72">
        <v>0</v>
      </c>
      <c r="O26" s="72">
        <v>0</v>
      </c>
      <c r="P26" s="72">
        <v>132469.34</v>
      </c>
      <c r="Q26" s="72">
        <v>0</v>
      </c>
      <c r="R26" s="72" t="s">
        <v>723</v>
      </c>
      <c r="S26" s="72" t="s">
        <v>723</v>
      </c>
      <c r="T26" s="72" t="s">
        <v>721</v>
      </c>
    </row>
    <row r="27" spans="2:20" ht="36" x14ac:dyDescent="0.25">
      <c r="B27" s="77" t="s">
        <v>401</v>
      </c>
      <c r="C27" s="79" t="s">
        <v>772</v>
      </c>
      <c r="D27" s="82" t="s">
        <v>271</v>
      </c>
      <c r="E27" s="72" t="s">
        <v>249</v>
      </c>
      <c r="F27" s="72" t="s">
        <v>245</v>
      </c>
      <c r="G27" s="72" t="s">
        <v>250</v>
      </c>
      <c r="H27" s="72" t="s">
        <v>266</v>
      </c>
      <c r="I27" s="72" t="s">
        <v>149</v>
      </c>
      <c r="J27" s="72" t="s">
        <v>32</v>
      </c>
      <c r="K27" s="72">
        <v>492274.18</v>
      </c>
      <c r="L27" s="72">
        <v>73841.13</v>
      </c>
      <c r="M27" s="72">
        <v>0</v>
      </c>
      <c r="N27" s="72">
        <v>0</v>
      </c>
      <c r="O27" s="72">
        <v>0</v>
      </c>
      <c r="P27" s="72">
        <v>418433.05</v>
      </c>
      <c r="Q27" s="72">
        <v>0</v>
      </c>
      <c r="R27" s="72" t="s">
        <v>723</v>
      </c>
      <c r="S27" s="72" t="s">
        <v>723</v>
      </c>
      <c r="T27" s="72" t="s">
        <v>721</v>
      </c>
    </row>
    <row r="28" spans="2:20" ht="36" x14ac:dyDescent="0.25">
      <c r="B28" s="77" t="s">
        <v>574</v>
      </c>
      <c r="C28" s="79" t="s">
        <v>773</v>
      </c>
      <c r="D28" s="82" t="s">
        <v>272</v>
      </c>
      <c r="E28" s="72" t="s">
        <v>254</v>
      </c>
      <c r="F28" s="72" t="s">
        <v>245</v>
      </c>
      <c r="G28" s="72" t="s">
        <v>273</v>
      </c>
      <c r="H28" s="72" t="s">
        <v>266</v>
      </c>
      <c r="I28" s="72" t="s">
        <v>149</v>
      </c>
      <c r="J28" s="72" t="s">
        <v>32</v>
      </c>
      <c r="K28" s="72">
        <f>L28+P28</f>
        <v>374285.3</v>
      </c>
      <c r="L28" s="72">
        <v>56142.8</v>
      </c>
      <c r="M28" s="72">
        <v>0</v>
      </c>
      <c r="N28" s="72">
        <v>0</v>
      </c>
      <c r="O28" s="72">
        <v>0</v>
      </c>
      <c r="P28" s="72">
        <v>318142.5</v>
      </c>
      <c r="Q28" s="72">
        <v>0</v>
      </c>
      <c r="R28" s="72" t="s">
        <v>728</v>
      </c>
      <c r="S28" s="72" t="s">
        <v>728</v>
      </c>
      <c r="T28" s="72" t="s">
        <v>721</v>
      </c>
    </row>
    <row r="29" spans="2:20" x14ac:dyDescent="0.25">
      <c r="B29" s="103">
        <v>1.2</v>
      </c>
      <c r="C29" s="103"/>
      <c r="D29" s="291" t="s">
        <v>274</v>
      </c>
      <c r="E29" s="291"/>
      <c r="F29" s="291"/>
      <c r="G29" s="291"/>
      <c r="H29" s="291"/>
      <c r="I29" s="291"/>
      <c r="J29" s="291"/>
      <c r="K29" s="291"/>
      <c r="L29" s="291"/>
      <c r="M29" s="291"/>
      <c r="N29" s="291"/>
      <c r="O29" s="291"/>
      <c r="P29" s="291"/>
      <c r="Q29" s="291"/>
      <c r="R29" s="291"/>
      <c r="S29" s="291"/>
      <c r="T29" s="291"/>
    </row>
    <row r="30" spans="2:20" x14ac:dyDescent="0.25">
      <c r="B30" s="103" t="s">
        <v>214</v>
      </c>
      <c r="C30" s="103"/>
      <c r="D30" s="291" t="s">
        <v>275</v>
      </c>
      <c r="E30" s="291"/>
      <c r="F30" s="291"/>
      <c r="G30" s="291"/>
      <c r="H30" s="291"/>
      <c r="I30" s="291"/>
      <c r="J30" s="291"/>
      <c r="K30" s="291"/>
      <c r="L30" s="291"/>
      <c r="M30" s="291"/>
      <c r="N30" s="291"/>
      <c r="O30" s="291"/>
      <c r="P30" s="291"/>
      <c r="Q30" s="291"/>
      <c r="R30" s="291"/>
      <c r="S30" s="291"/>
      <c r="T30" s="291"/>
    </row>
    <row r="31" spans="2:20" x14ac:dyDescent="0.25">
      <c r="B31" s="102" t="s">
        <v>159</v>
      </c>
      <c r="C31" s="102"/>
      <c r="D31" s="266" t="s">
        <v>171</v>
      </c>
      <c r="E31" s="266"/>
      <c r="F31" s="266"/>
      <c r="G31" s="266"/>
      <c r="H31" s="266"/>
      <c r="I31" s="266"/>
      <c r="J31" s="266"/>
      <c r="K31" s="266"/>
      <c r="L31" s="266"/>
      <c r="M31" s="266"/>
      <c r="N31" s="266"/>
      <c r="O31" s="266"/>
      <c r="P31" s="266"/>
      <c r="Q31" s="266"/>
      <c r="R31" s="266"/>
      <c r="S31" s="266"/>
      <c r="T31" s="266"/>
    </row>
    <row r="32" spans="2:20" ht="36" x14ac:dyDescent="0.25">
      <c r="B32" s="77" t="s">
        <v>160</v>
      </c>
      <c r="C32" s="77" t="s">
        <v>774</v>
      </c>
      <c r="D32" s="82" t="s">
        <v>276</v>
      </c>
      <c r="E32" s="72" t="s">
        <v>244</v>
      </c>
      <c r="F32" s="72" t="s">
        <v>277</v>
      </c>
      <c r="G32" s="72" t="s">
        <v>246</v>
      </c>
      <c r="H32" s="72" t="s">
        <v>172</v>
      </c>
      <c r="I32" s="72" t="s">
        <v>149</v>
      </c>
      <c r="J32" s="72" t="s">
        <v>152</v>
      </c>
      <c r="K32" s="72">
        <f>L32+P32</f>
        <v>692819.57000000007</v>
      </c>
      <c r="L32" s="72">
        <v>103922.94</v>
      </c>
      <c r="M32" s="72">
        <v>0</v>
      </c>
      <c r="N32" s="72">
        <v>0</v>
      </c>
      <c r="O32" s="72">
        <v>0</v>
      </c>
      <c r="P32" s="72">
        <v>588896.63</v>
      </c>
      <c r="Q32" s="72">
        <v>0</v>
      </c>
      <c r="R32" s="72" t="s">
        <v>754</v>
      </c>
      <c r="S32" s="72" t="s">
        <v>754</v>
      </c>
      <c r="T32" s="72" t="s">
        <v>721</v>
      </c>
    </row>
    <row r="33" spans="2:20" x14ac:dyDescent="0.25">
      <c r="B33" s="102" t="s">
        <v>162</v>
      </c>
      <c r="C33" s="102"/>
      <c r="D33" s="266" t="s">
        <v>169</v>
      </c>
      <c r="E33" s="266"/>
      <c r="F33" s="266"/>
      <c r="G33" s="266"/>
      <c r="H33" s="266"/>
      <c r="I33" s="266"/>
      <c r="J33" s="266"/>
      <c r="K33" s="266"/>
      <c r="L33" s="266"/>
      <c r="M33" s="266"/>
      <c r="N33" s="266"/>
      <c r="O33" s="266"/>
      <c r="P33" s="266"/>
      <c r="Q33" s="266"/>
      <c r="R33" s="266"/>
      <c r="S33" s="266"/>
      <c r="T33" s="266"/>
    </row>
    <row r="34" spans="2:20" ht="36" x14ac:dyDescent="0.25">
      <c r="B34" s="77" t="s">
        <v>163</v>
      </c>
      <c r="C34" s="77" t="s">
        <v>775</v>
      </c>
      <c r="D34" s="82" t="s">
        <v>278</v>
      </c>
      <c r="E34" s="72" t="s">
        <v>258</v>
      </c>
      <c r="F34" s="72" t="s">
        <v>277</v>
      </c>
      <c r="G34" s="72" t="s">
        <v>269</v>
      </c>
      <c r="H34" s="72" t="s">
        <v>170</v>
      </c>
      <c r="I34" s="72" t="s">
        <v>149</v>
      </c>
      <c r="J34" s="72" t="s">
        <v>152</v>
      </c>
      <c r="K34" s="72">
        <v>648236</v>
      </c>
      <c r="L34" s="72">
        <v>97236</v>
      </c>
      <c r="M34" s="72">
        <v>0</v>
      </c>
      <c r="N34" s="72">
        <v>0</v>
      </c>
      <c r="O34" s="72">
        <v>0</v>
      </c>
      <c r="P34" s="72">
        <v>551000</v>
      </c>
      <c r="Q34" s="72">
        <v>0</v>
      </c>
      <c r="R34" s="72" t="s">
        <v>747</v>
      </c>
      <c r="S34" s="72" t="s">
        <v>747</v>
      </c>
      <c r="T34" s="72" t="s">
        <v>721</v>
      </c>
    </row>
    <row r="35" spans="2:20" ht="36" x14ac:dyDescent="0.25">
      <c r="B35" s="77" t="s">
        <v>164</v>
      </c>
      <c r="C35" s="77" t="s">
        <v>776</v>
      </c>
      <c r="D35" s="82" t="s">
        <v>279</v>
      </c>
      <c r="E35" s="72" t="s">
        <v>252</v>
      </c>
      <c r="F35" s="72" t="s">
        <v>277</v>
      </c>
      <c r="G35" s="72" t="s">
        <v>253</v>
      </c>
      <c r="H35" s="72" t="s">
        <v>170</v>
      </c>
      <c r="I35" s="72" t="s">
        <v>149</v>
      </c>
      <c r="J35" s="72" t="s">
        <v>152</v>
      </c>
      <c r="K35" s="72">
        <f>L35+P35</f>
        <v>582850</v>
      </c>
      <c r="L35" s="72">
        <v>104850</v>
      </c>
      <c r="M35" s="72">
        <v>0</v>
      </c>
      <c r="N35" s="72">
        <v>0</v>
      </c>
      <c r="O35" s="72">
        <v>0</v>
      </c>
      <c r="P35" s="72">
        <v>478000</v>
      </c>
      <c r="Q35" s="72">
        <v>0</v>
      </c>
      <c r="R35" s="72" t="s">
        <v>745</v>
      </c>
      <c r="S35" s="72" t="s">
        <v>745</v>
      </c>
      <c r="T35" s="72" t="s">
        <v>721</v>
      </c>
    </row>
    <row r="36" spans="2:20" x14ac:dyDescent="0.25">
      <c r="B36" s="103">
        <v>1.3</v>
      </c>
      <c r="C36" s="103"/>
      <c r="D36" s="291" t="s">
        <v>280</v>
      </c>
      <c r="E36" s="291"/>
      <c r="F36" s="291"/>
      <c r="G36" s="291"/>
      <c r="H36" s="291"/>
      <c r="I36" s="291"/>
      <c r="J36" s="291"/>
      <c r="K36" s="291"/>
      <c r="L36" s="291"/>
      <c r="M36" s="291"/>
      <c r="N36" s="291"/>
      <c r="O36" s="291"/>
      <c r="P36" s="291"/>
      <c r="Q36" s="291"/>
      <c r="R36" s="291"/>
      <c r="S36" s="291"/>
      <c r="T36" s="291"/>
    </row>
    <row r="37" spans="2:20" x14ac:dyDescent="0.25">
      <c r="B37" s="103" t="s">
        <v>382</v>
      </c>
      <c r="C37" s="103"/>
      <c r="D37" s="291" t="s">
        <v>281</v>
      </c>
      <c r="E37" s="291"/>
      <c r="F37" s="291"/>
      <c r="G37" s="291"/>
      <c r="H37" s="291"/>
      <c r="I37" s="291"/>
      <c r="J37" s="291"/>
      <c r="K37" s="291"/>
      <c r="L37" s="291"/>
      <c r="M37" s="291"/>
      <c r="N37" s="291"/>
      <c r="O37" s="291"/>
      <c r="P37" s="291"/>
      <c r="Q37" s="291"/>
      <c r="R37" s="291"/>
      <c r="S37" s="291"/>
      <c r="T37" s="291"/>
    </row>
    <row r="38" spans="2:20" x14ac:dyDescent="0.25">
      <c r="B38" s="102" t="s">
        <v>383</v>
      </c>
      <c r="C38" s="102"/>
      <c r="D38" s="266" t="s">
        <v>282</v>
      </c>
      <c r="E38" s="266"/>
      <c r="F38" s="266"/>
      <c r="G38" s="266"/>
      <c r="H38" s="266"/>
      <c r="I38" s="266"/>
      <c r="J38" s="266"/>
      <c r="K38" s="266"/>
      <c r="L38" s="266"/>
      <c r="M38" s="266"/>
      <c r="N38" s="266"/>
      <c r="O38" s="266"/>
      <c r="P38" s="266"/>
      <c r="Q38" s="266"/>
      <c r="R38" s="266"/>
      <c r="S38" s="266"/>
      <c r="T38" s="266"/>
    </row>
    <row r="39" spans="2:20" ht="48" x14ac:dyDescent="0.25">
      <c r="B39" s="77" t="s">
        <v>402</v>
      </c>
      <c r="C39" s="96" t="s">
        <v>777</v>
      </c>
      <c r="D39" s="82" t="s">
        <v>283</v>
      </c>
      <c r="E39" s="72" t="s">
        <v>284</v>
      </c>
      <c r="F39" s="72" t="s">
        <v>285</v>
      </c>
      <c r="G39" s="72" t="s">
        <v>246</v>
      </c>
      <c r="H39" s="72" t="s">
        <v>286</v>
      </c>
      <c r="I39" s="72" t="s">
        <v>149</v>
      </c>
      <c r="J39" s="72" t="s">
        <v>32</v>
      </c>
      <c r="K39" s="72">
        <v>78314.27</v>
      </c>
      <c r="L39" s="72">
        <v>0</v>
      </c>
      <c r="M39" s="72">
        <v>11747.14</v>
      </c>
      <c r="N39" s="72">
        <v>0</v>
      </c>
      <c r="O39" s="72">
        <v>0</v>
      </c>
      <c r="P39" s="72">
        <v>66567.13</v>
      </c>
      <c r="Q39" s="72">
        <v>0</v>
      </c>
      <c r="R39" s="72" t="s">
        <v>722</v>
      </c>
      <c r="S39" s="72" t="s">
        <v>722</v>
      </c>
      <c r="T39" s="72" t="s">
        <v>721</v>
      </c>
    </row>
    <row r="40" spans="2:20" ht="48" x14ac:dyDescent="0.25">
      <c r="B40" s="77" t="s">
        <v>403</v>
      </c>
      <c r="C40" s="78" t="s">
        <v>778</v>
      </c>
      <c r="D40" s="82" t="s">
        <v>287</v>
      </c>
      <c r="E40" s="72" t="s">
        <v>252</v>
      </c>
      <c r="F40" s="72" t="s">
        <v>285</v>
      </c>
      <c r="G40" s="72" t="s">
        <v>253</v>
      </c>
      <c r="H40" s="72" t="s">
        <v>286</v>
      </c>
      <c r="I40" s="72" t="s">
        <v>149</v>
      </c>
      <c r="J40" s="72" t="s">
        <v>32</v>
      </c>
      <c r="K40" s="72">
        <v>424473.92</v>
      </c>
      <c r="L40" s="72">
        <v>63671.09</v>
      </c>
      <c r="M40" s="72">
        <v>0</v>
      </c>
      <c r="N40" s="72">
        <v>0</v>
      </c>
      <c r="O40" s="72">
        <v>0</v>
      </c>
      <c r="P40" s="72">
        <v>360802.83</v>
      </c>
      <c r="Q40" s="72">
        <v>0</v>
      </c>
      <c r="R40" s="72" t="s">
        <v>745</v>
      </c>
      <c r="S40" s="72" t="s">
        <v>745</v>
      </c>
      <c r="T40" s="72" t="s">
        <v>721</v>
      </c>
    </row>
    <row r="41" spans="2:20" ht="48" x14ac:dyDescent="0.25">
      <c r="B41" s="77" t="s">
        <v>404</v>
      </c>
      <c r="C41" s="78" t="s">
        <v>779</v>
      </c>
      <c r="D41" s="82" t="s">
        <v>288</v>
      </c>
      <c r="E41" s="72" t="s">
        <v>781</v>
      </c>
      <c r="F41" s="72" t="s">
        <v>285</v>
      </c>
      <c r="G41" s="72" t="s">
        <v>273</v>
      </c>
      <c r="H41" s="72" t="s">
        <v>286</v>
      </c>
      <c r="I41" s="72" t="s">
        <v>149</v>
      </c>
      <c r="J41" s="72" t="s">
        <v>32</v>
      </c>
      <c r="K41" s="72">
        <f>M41+P41+N41</f>
        <v>191592.03</v>
      </c>
      <c r="L41" s="72">
        <v>0</v>
      </c>
      <c r="M41" s="72">
        <v>28677.15</v>
      </c>
      <c r="N41" s="72">
        <v>411.03</v>
      </c>
      <c r="O41" s="72">
        <v>0</v>
      </c>
      <c r="P41" s="72">
        <v>162503.85</v>
      </c>
      <c r="Q41" s="72">
        <v>0</v>
      </c>
      <c r="R41" s="85">
        <v>43435</v>
      </c>
      <c r="S41" s="85">
        <v>43435</v>
      </c>
      <c r="T41" s="72" t="s">
        <v>721</v>
      </c>
    </row>
    <row r="42" spans="2:20" ht="48" x14ac:dyDescent="0.25">
      <c r="B42" s="77" t="s">
        <v>405</v>
      </c>
      <c r="C42" s="78" t="s">
        <v>780</v>
      </c>
      <c r="D42" s="82" t="s">
        <v>289</v>
      </c>
      <c r="E42" s="72" t="s">
        <v>290</v>
      </c>
      <c r="F42" s="72" t="s">
        <v>285</v>
      </c>
      <c r="G42" s="72" t="s">
        <v>250</v>
      </c>
      <c r="H42" s="72" t="s">
        <v>286</v>
      </c>
      <c r="I42" s="72" t="s">
        <v>149</v>
      </c>
      <c r="J42" s="72" t="s">
        <v>32</v>
      </c>
      <c r="K42" s="72">
        <v>349285.84</v>
      </c>
      <c r="L42" s="72">
        <v>0</v>
      </c>
      <c r="M42" s="72">
        <v>52392.88</v>
      </c>
      <c r="N42" s="72">
        <v>0</v>
      </c>
      <c r="O42" s="72">
        <v>0</v>
      </c>
      <c r="P42" s="72">
        <v>296892.96000000002</v>
      </c>
      <c r="Q42" s="72">
        <v>0</v>
      </c>
      <c r="R42" s="72" t="s">
        <v>746</v>
      </c>
      <c r="S42" s="72" t="s">
        <v>746</v>
      </c>
      <c r="T42" s="72" t="s">
        <v>721</v>
      </c>
    </row>
    <row r="43" spans="2:20" x14ac:dyDescent="0.25">
      <c r="B43" s="103" t="s">
        <v>384</v>
      </c>
      <c r="C43" s="103"/>
      <c r="D43" s="291" t="s">
        <v>291</v>
      </c>
      <c r="E43" s="291"/>
      <c r="F43" s="291"/>
      <c r="G43" s="291"/>
      <c r="H43" s="291"/>
      <c r="I43" s="291"/>
      <c r="J43" s="291"/>
      <c r="K43" s="291"/>
      <c r="L43" s="291"/>
      <c r="M43" s="291"/>
      <c r="N43" s="291"/>
      <c r="O43" s="291"/>
      <c r="P43" s="291"/>
      <c r="Q43" s="291"/>
      <c r="R43" s="291"/>
      <c r="S43" s="291"/>
      <c r="T43" s="291"/>
    </row>
    <row r="44" spans="2:20" x14ac:dyDescent="0.25">
      <c r="B44" s="102" t="s">
        <v>385</v>
      </c>
      <c r="C44" s="102"/>
      <c r="D44" s="266" t="s">
        <v>292</v>
      </c>
      <c r="E44" s="266"/>
      <c r="F44" s="266"/>
      <c r="G44" s="266"/>
      <c r="H44" s="266"/>
      <c r="I44" s="266"/>
      <c r="J44" s="266"/>
      <c r="K44" s="266"/>
      <c r="L44" s="266"/>
      <c r="M44" s="266"/>
      <c r="N44" s="266"/>
      <c r="O44" s="266"/>
      <c r="P44" s="266"/>
      <c r="Q44" s="266"/>
      <c r="R44" s="266"/>
      <c r="S44" s="266"/>
      <c r="T44" s="266"/>
    </row>
    <row r="45" spans="2:20" ht="48" x14ac:dyDescent="0.25">
      <c r="B45" s="77" t="s">
        <v>406</v>
      </c>
      <c r="C45" s="77" t="s">
        <v>782</v>
      </c>
      <c r="D45" s="82" t="s">
        <v>293</v>
      </c>
      <c r="E45" s="72" t="s">
        <v>254</v>
      </c>
      <c r="F45" s="72" t="s">
        <v>285</v>
      </c>
      <c r="G45" s="72" t="s">
        <v>273</v>
      </c>
      <c r="H45" s="72" t="s">
        <v>294</v>
      </c>
      <c r="I45" s="72" t="s">
        <v>149</v>
      </c>
      <c r="J45" s="72" t="s">
        <v>32</v>
      </c>
      <c r="K45" s="72">
        <f>L45+P45</f>
        <v>382769.30000000005</v>
      </c>
      <c r="L45" s="72">
        <v>57419.22</v>
      </c>
      <c r="M45" s="72">
        <v>0</v>
      </c>
      <c r="N45" s="72">
        <v>0</v>
      </c>
      <c r="O45" s="72">
        <v>0</v>
      </c>
      <c r="P45" s="72">
        <v>325350.08</v>
      </c>
      <c r="Q45" s="72">
        <v>0</v>
      </c>
      <c r="R45" s="85">
        <v>42461</v>
      </c>
      <c r="S45" s="72" t="s">
        <v>756</v>
      </c>
      <c r="T45" s="97">
        <v>-3</v>
      </c>
    </row>
    <row r="46" spans="2:20" ht="48" x14ac:dyDescent="0.25">
      <c r="B46" s="77" t="s">
        <v>407</v>
      </c>
      <c r="C46" s="77" t="s">
        <v>783</v>
      </c>
      <c r="D46" s="82" t="s">
        <v>295</v>
      </c>
      <c r="E46" s="72" t="s">
        <v>252</v>
      </c>
      <c r="F46" s="72" t="s">
        <v>285</v>
      </c>
      <c r="G46" s="72" t="s">
        <v>253</v>
      </c>
      <c r="H46" s="72" t="s">
        <v>294</v>
      </c>
      <c r="I46" s="72" t="s">
        <v>149</v>
      </c>
      <c r="J46" s="72" t="s">
        <v>32</v>
      </c>
      <c r="K46" s="72">
        <f>L46+P46</f>
        <v>1811014.1600000001</v>
      </c>
      <c r="L46" s="72">
        <v>271652.12</v>
      </c>
      <c r="M46" s="72">
        <v>0</v>
      </c>
      <c r="N46" s="72">
        <v>0</v>
      </c>
      <c r="O46" s="72">
        <v>0</v>
      </c>
      <c r="P46" s="72">
        <v>1539362.04</v>
      </c>
      <c r="Q46" s="72">
        <v>0</v>
      </c>
      <c r="R46" s="72" t="s">
        <v>755</v>
      </c>
      <c r="S46" s="72" t="s">
        <v>756</v>
      </c>
      <c r="T46" s="97">
        <v>-1</v>
      </c>
    </row>
    <row r="47" spans="2:20" ht="48" x14ac:dyDescent="0.25">
      <c r="B47" s="77" t="s">
        <v>408</v>
      </c>
      <c r="C47" s="77" t="s">
        <v>784</v>
      </c>
      <c r="D47" s="82" t="s">
        <v>296</v>
      </c>
      <c r="E47" s="72" t="s">
        <v>258</v>
      </c>
      <c r="F47" s="72" t="s">
        <v>285</v>
      </c>
      <c r="G47" s="72" t="s">
        <v>269</v>
      </c>
      <c r="H47" s="72" t="s">
        <v>294</v>
      </c>
      <c r="I47" s="72" t="s">
        <v>149</v>
      </c>
      <c r="J47" s="72" t="s">
        <v>32</v>
      </c>
      <c r="K47" s="72">
        <f>L47+P47</f>
        <v>310380.90000000002</v>
      </c>
      <c r="L47" s="72">
        <v>46557.14</v>
      </c>
      <c r="M47" s="72">
        <v>0</v>
      </c>
      <c r="N47" s="72">
        <v>0</v>
      </c>
      <c r="O47" s="72">
        <v>0</v>
      </c>
      <c r="P47" s="72">
        <v>263823.76</v>
      </c>
      <c r="Q47" s="72">
        <v>0</v>
      </c>
      <c r="R47" s="72" t="s">
        <v>755</v>
      </c>
      <c r="S47" s="72" t="s">
        <v>756</v>
      </c>
      <c r="T47" s="97">
        <v>-1</v>
      </c>
    </row>
    <row r="48" spans="2:20" ht="48" x14ac:dyDescent="0.25">
      <c r="B48" s="77" t="s">
        <v>409</v>
      </c>
      <c r="C48" s="77" t="s">
        <v>785</v>
      </c>
      <c r="D48" s="82" t="s">
        <v>297</v>
      </c>
      <c r="E48" s="72" t="s">
        <v>244</v>
      </c>
      <c r="F48" s="72" t="s">
        <v>285</v>
      </c>
      <c r="G48" s="72" t="s">
        <v>246</v>
      </c>
      <c r="H48" s="72" t="s">
        <v>294</v>
      </c>
      <c r="I48" s="72" t="s">
        <v>149</v>
      </c>
      <c r="J48" s="72" t="s">
        <v>32</v>
      </c>
      <c r="K48" s="72">
        <f>L48+P48</f>
        <v>151518.99</v>
      </c>
      <c r="L48" s="72">
        <v>22727.85</v>
      </c>
      <c r="M48" s="72">
        <v>0</v>
      </c>
      <c r="N48" s="72">
        <v>0</v>
      </c>
      <c r="O48" s="72">
        <v>0</v>
      </c>
      <c r="P48" s="72">
        <v>128791.14</v>
      </c>
      <c r="Q48" s="72">
        <v>0</v>
      </c>
      <c r="R48" s="72" t="s">
        <v>755</v>
      </c>
      <c r="S48" s="72" t="s">
        <v>755</v>
      </c>
      <c r="T48" s="72" t="s">
        <v>721</v>
      </c>
    </row>
    <row r="49" spans="2:20" ht="48" x14ac:dyDescent="0.25">
      <c r="B49" s="77" t="s">
        <v>410</v>
      </c>
      <c r="C49" s="77" t="s">
        <v>786</v>
      </c>
      <c r="D49" s="82" t="s">
        <v>298</v>
      </c>
      <c r="E49" s="72" t="s">
        <v>249</v>
      </c>
      <c r="F49" s="72" t="s">
        <v>285</v>
      </c>
      <c r="G49" s="72" t="s">
        <v>250</v>
      </c>
      <c r="H49" s="72" t="s">
        <v>294</v>
      </c>
      <c r="I49" s="72" t="s">
        <v>149</v>
      </c>
      <c r="J49" s="72" t="s">
        <v>32</v>
      </c>
      <c r="K49" s="72">
        <f>L49+P49</f>
        <v>667472.38</v>
      </c>
      <c r="L49" s="72">
        <v>100120.86</v>
      </c>
      <c r="M49" s="72">
        <v>0</v>
      </c>
      <c r="N49" s="72">
        <v>0</v>
      </c>
      <c r="O49" s="72">
        <v>0</v>
      </c>
      <c r="P49" s="72">
        <v>567351.52</v>
      </c>
      <c r="Q49" s="72">
        <v>0</v>
      </c>
      <c r="R49" s="72" t="s">
        <v>755</v>
      </c>
      <c r="S49" s="72" t="s">
        <v>750</v>
      </c>
      <c r="T49" s="72" t="s">
        <v>721</v>
      </c>
    </row>
    <row r="50" spans="2:20" x14ac:dyDescent="0.25">
      <c r="B50" s="102" t="s">
        <v>411</v>
      </c>
      <c r="C50" s="102"/>
      <c r="D50" s="266" t="s">
        <v>575</v>
      </c>
      <c r="E50" s="266"/>
      <c r="F50" s="266"/>
      <c r="G50" s="266"/>
      <c r="H50" s="266"/>
      <c r="I50" s="266"/>
      <c r="J50" s="266"/>
      <c r="K50" s="266"/>
      <c r="L50" s="266"/>
      <c r="M50" s="266"/>
      <c r="N50" s="266"/>
      <c r="O50" s="266"/>
      <c r="P50" s="266"/>
      <c r="Q50" s="266"/>
      <c r="R50" s="266"/>
      <c r="S50" s="266"/>
      <c r="T50" s="266"/>
    </row>
    <row r="51" spans="2:20" ht="36" x14ac:dyDescent="0.25">
      <c r="B51" s="77" t="s">
        <v>413</v>
      </c>
      <c r="C51" s="77" t="s">
        <v>576</v>
      </c>
      <c r="D51" s="82" t="s">
        <v>577</v>
      </c>
      <c r="E51" s="72" t="s">
        <v>578</v>
      </c>
      <c r="F51" s="72" t="s">
        <v>302</v>
      </c>
      <c r="G51" s="72" t="s">
        <v>269</v>
      </c>
      <c r="H51" s="72" t="s">
        <v>579</v>
      </c>
      <c r="I51" s="72" t="s">
        <v>149</v>
      </c>
      <c r="J51" s="72" t="s">
        <v>32</v>
      </c>
      <c r="K51" s="72">
        <v>97287.06</v>
      </c>
      <c r="L51" s="72">
        <v>6124.7</v>
      </c>
      <c r="M51" s="72">
        <v>7296.52</v>
      </c>
      <c r="N51" s="72">
        <v>1171.8399999999999</v>
      </c>
      <c r="O51" s="72">
        <v>0</v>
      </c>
      <c r="P51" s="72">
        <v>82694</v>
      </c>
      <c r="Q51" s="72">
        <v>0</v>
      </c>
      <c r="R51" s="72" t="s">
        <v>742</v>
      </c>
      <c r="S51" s="85">
        <v>43381</v>
      </c>
      <c r="T51" s="97">
        <v>-1</v>
      </c>
    </row>
    <row r="52" spans="2:20" ht="36" x14ac:dyDescent="0.25">
      <c r="B52" s="77" t="s">
        <v>414</v>
      </c>
      <c r="C52" s="77" t="s">
        <v>580</v>
      </c>
      <c r="D52" s="82" t="s">
        <v>581</v>
      </c>
      <c r="E52" s="72" t="s">
        <v>244</v>
      </c>
      <c r="F52" s="72" t="s">
        <v>302</v>
      </c>
      <c r="G52" s="72" t="s">
        <v>246</v>
      </c>
      <c r="H52" s="72" t="s">
        <v>579</v>
      </c>
      <c r="I52" s="72" t="s">
        <v>149</v>
      </c>
      <c r="J52" s="72" t="s">
        <v>32</v>
      </c>
      <c r="K52" s="72">
        <v>130409.42</v>
      </c>
      <c r="L52" s="72">
        <v>9780.7199999999993</v>
      </c>
      <c r="M52" s="72">
        <v>9780.7000000000007</v>
      </c>
      <c r="N52" s="72">
        <v>0</v>
      </c>
      <c r="O52" s="72">
        <v>0</v>
      </c>
      <c r="P52" s="72">
        <v>110848</v>
      </c>
      <c r="Q52" s="72">
        <v>0</v>
      </c>
      <c r="R52" s="72" t="s">
        <v>742</v>
      </c>
      <c r="S52" s="85">
        <v>43371</v>
      </c>
      <c r="T52" s="72" t="s">
        <v>721</v>
      </c>
    </row>
    <row r="53" spans="2:20" ht="36" x14ac:dyDescent="0.25">
      <c r="B53" s="77" t="s">
        <v>415</v>
      </c>
      <c r="C53" s="77" t="s">
        <v>582</v>
      </c>
      <c r="D53" s="82" t="s">
        <v>583</v>
      </c>
      <c r="E53" s="72" t="s">
        <v>584</v>
      </c>
      <c r="F53" s="72" t="s">
        <v>302</v>
      </c>
      <c r="G53" s="72" t="s">
        <v>253</v>
      </c>
      <c r="H53" s="72" t="s">
        <v>579</v>
      </c>
      <c r="I53" s="72" t="s">
        <v>149</v>
      </c>
      <c r="J53" s="72" t="s">
        <v>32</v>
      </c>
      <c r="K53" s="72">
        <v>19402.68</v>
      </c>
      <c r="L53" s="72">
        <v>0</v>
      </c>
      <c r="M53" s="72">
        <v>1455.2</v>
      </c>
      <c r="N53" s="72">
        <v>1455.24</v>
      </c>
      <c r="O53" s="72">
        <v>0</v>
      </c>
      <c r="P53" s="72">
        <v>16492.240000000002</v>
      </c>
      <c r="Q53" s="72">
        <v>0</v>
      </c>
      <c r="R53" s="72" t="s">
        <v>752</v>
      </c>
      <c r="S53" s="85">
        <v>43395</v>
      </c>
      <c r="T53" s="72" t="s">
        <v>721</v>
      </c>
    </row>
    <row r="54" spans="2:20" ht="36" x14ac:dyDescent="0.25">
      <c r="B54" s="77" t="s">
        <v>656</v>
      </c>
      <c r="C54" s="77" t="s">
        <v>585</v>
      </c>
      <c r="D54" s="82" t="s">
        <v>586</v>
      </c>
      <c r="E54" s="72" t="s">
        <v>587</v>
      </c>
      <c r="F54" s="72" t="s">
        <v>302</v>
      </c>
      <c r="G54" s="72" t="s">
        <v>253</v>
      </c>
      <c r="H54" s="72" t="s">
        <v>579</v>
      </c>
      <c r="I54" s="72" t="s">
        <v>149</v>
      </c>
      <c r="J54" s="72" t="s">
        <v>32</v>
      </c>
      <c r="K54" s="72">
        <v>49588.32</v>
      </c>
      <c r="L54" s="72">
        <v>0</v>
      </c>
      <c r="M54" s="72">
        <v>3719.12</v>
      </c>
      <c r="N54" s="72">
        <v>3719.13</v>
      </c>
      <c r="O54" s="72">
        <v>0</v>
      </c>
      <c r="P54" s="72">
        <v>42150.07</v>
      </c>
      <c r="Q54" s="72">
        <v>0</v>
      </c>
      <c r="R54" s="72" t="s">
        <v>752</v>
      </c>
      <c r="S54" s="85">
        <v>43403</v>
      </c>
      <c r="T54" s="72" t="s">
        <v>721</v>
      </c>
    </row>
    <row r="55" spans="2:20" ht="36" x14ac:dyDescent="0.25">
      <c r="B55" s="77" t="s">
        <v>657</v>
      </c>
      <c r="C55" s="77" t="s">
        <v>588</v>
      </c>
      <c r="D55" s="82" t="s">
        <v>589</v>
      </c>
      <c r="E55" s="72" t="s">
        <v>590</v>
      </c>
      <c r="F55" s="72" t="s">
        <v>302</v>
      </c>
      <c r="G55" s="72" t="s">
        <v>253</v>
      </c>
      <c r="H55" s="72" t="s">
        <v>579</v>
      </c>
      <c r="I55" s="72" t="s">
        <v>149</v>
      </c>
      <c r="J55" s="72" t="s">
        <v>32</v>
      </c>
      <c r="K55" s="72">
        <v>73556.960000000006</v>
      </c>
      <c r="L55" s="72">
        <v>0</v>
      </c>
      <c r="M55" s="72">
        <v>5516.77</v>
      </c>
      <c r="N55" s="72">
        <v>5516.78</v>
      </c>
      <c r="O55" s="72">
        <v>0</v>
      </c>
      <c r="P55" s="72">
        <v>62523.41</v>
      </c>
      <c r="Q55" s="72">
        <v>0</v>
      </c>
      <c r="R55" s="72" t="s">
        <v>752</v>
      </c>
      <c r="S55" s="85">
        <v>43403</v>
      </c>
      <c r="T55" s="72" t="s">
        <v>721</v>
      </c>
    </row>
    <row r="56" spans="2:20" ht="48" x14ac:dyDescent="0.25">
      <c r="B56" s="77" t="s">
        <v>658</v>
      </c>
      <c r="C56" s="77" t="s">
        <v>591</v>
      </c>
      <c r="D56" s="82" t="s">
        <v>592</v>
      </c>
      <c r="E56" s="72" t="s">
        <v>593</v>
      </c>
      <c r="F56" s="72" t="s">
        <v>302</v>
      </c>
      <c r="G56" s="72" t="s">
        <v>253</v>
      </c>
      <c r="H56" s="72" t="s">
        <v>579</v>
      </c>
      <c r="I56" s="72" t="s">
        <v>149</v>
      </c>
      <c r="J56" s="72" t="s">
        <v>32</v>
      </c>
      <c r="K56" s="72">
        <v>20000</v>
      </c>
      <c r="L56" s="72">
        <v>0</v>
      </c>
      <c r="M56" s="72">
        <v>1009.42</v>
      </c>
      <c r="N56" s="72">
        <v>7550.54</v>
      </c>
      <c r="O56" s="72">
        <v>0</v>
      </c>
      <c r="P56" s="72">
        <v>11440.04</v>
      </c>
      <c r="Q56" s="72">
        <v>0</v>
      </c>
      <c r="R56" s="72" t="s">
        <v>752</v>
      </c>
      <c r="S56" s="85">
        <v>43383</v>
      </c>
      <c r="T56" s="72" t="s">
        <v>721</v>
      </c>
    </row>
    <row r="57" spans="2:20" ht="36" x14ac:dyDescent="0.25">
      <c r="B57" s="77" t="s">
        <v>659</v>
      </c>
      <c r="C57" s="77" t="s">
        <v>594</v>
      </c>
      <c r="D57" s="82" t="s">
        <v>595</v>
      </c>
      <c r="E57" s="72" t="s">
        <v>596</v>
      </c>
      <c r="F57" s="72" t="s">
        <v>302</v>
      </c>
      <c r="G57" s="72" t="s">
        <v>253</v>
      </c>
      <c r="H57" s="72" t="s">
        <v>579</v>
      </c>
      <c r="I57" s="72" t="s">
        <v>149</v>
      </c>
      <c r="J57" s="72" t="s">
        <v>32</v>
      </c>
      <c r="K57" s="72">
        <v>43166</v>
      </c>
      <c r="L57" s="72">
        <v>0</v>
      </c>
      <c r="M57" s="72">
        <v>2818.17</v>
      </c>
      <c r="N57" s="72">
        <v>8408.6200000000008</v>
      </c>
      <c r="O57" s="72">
        <v>0</v>
      </c>
      <c r="P57" s="72">
        <v>31939.21</v>
      </c>
      <c r="Q57" s="72">
        <v>0</v>
      </c>
      <c r="R57" s="72" t="s">
        <v>752</v>
      </c>
      <c r="S57" s="85">
        <v>43398</v>
      </c>
      <c r="T57" s="72" t="s">
        <v>721</v>
      </c>
    </row>
    <row r="58" spans="2:20" ht="36" x14ac:dyDescent="0.25">
      <c r="B58" s="77" t="s">
        <v>660</v>
      </c>
      <c r="C58" s="77" t="s">
        <v>597</v>
      </c>
      <c r="D58" s="82" t="s">
        <v>598</v>
      </c>
      <c r="E58" s="72" t="s">
        <v>599</v>
      </c>
      <c r="F58" s="72" t="s">
        <v>302</v>
      </c>
      <c r="G58" s="72" t="s">
        <v>253</v>
      </c>
      <c r="H58" s="72" t="s">
        <v>579</v>
      </c>
      <c r="I58" s="72" t="s">
        <v>149</v>
      </c>
      <c r="J58" s="72" t="s">
        <v>32</v>
      </c>
      <c r="K58" s="72">
        <v>39431.599999999999</v>
      </c>
      <c r="L58" s="72">
        <v>0</v>
      </c>
      <c r="M58" s="72">
        <v>2957.37</v>
      </c>
      <c r="N58" s="72">
        <v>2957.42</v>
      </c>
      <c r="O58" s="72">
        <v>0</v>
      </c>
      <c r="P58" s="72">
        <v>33516.81</v>
      </c>
      <c r="Q58" s="72">
        <v>0</v>
      </c>
      <c r="R58" s="72" t="s">
        <v>752</v>
      </c>
      <c r="S58" s="99">
        <v>43390</v>
      </c>
      <c r="T58" s="98" t="s">
        <v>721</v>
      </c>
    </row>
    <row r="59" spans="2:20" ht="36" x14ac:dyDescent="0.25">
      <c r="B59" s="77" t="s">
        <v>655</v>
      </c>
      <c r="C59" s="77" t="s">
        <v>600</v>
      </c>
      <c r="D59" s="82" t="s">
        <v>601</v>
      </c>
      <c r="E59" s="72" t="s">
        <v>602</v>
      </c>
      <c r="F59" s="72" t="s">
        <v>302</v>
      </c>
      <c r="G59" s="72" t="s">
        <v>253</v>
      </c>
      <c r="H59" s="72" t="s">
        <v>579</v>
      </c>
      <c r="I59" s="72" t="s">
        <v>149</v>
      </c>
      <c r="J59" s="72" t="s">
        <v>32</v>
      </c>
      <c r="K59" s="72">
        <v>41936.58</v>
      </c>
      <c r="L59" s="72">
        <v>0</v>
      </c>
      <c r="M59" s="72">
        <v>3145.24</v>
      </c>
      <c r="N59" s="72">
        <v>3145.25</v>
      </c>
      <c r="O59" s="72">
        <v>0</v>
      </c>
      <c r="P59" s="72">
        <v>35646.089999999997</v>
      </c>
      <c r="Q59" s="72">
        <v>0</v>
      </c>
      <c r="R59" s="72" t="s">
        <v>752</v>
      </c>
      <c r="S59" s="99">
        <v>43336</v>
      </c>
      <c r="T59" s="98" t="s">
        <v>721</v>
      </c>
    </row>
    <row r="60" spans="2:20" ht="48" x14ac:dyDescent="0.25">
      <c r="B60" s="77" t="s">
        <v>661</v>
      </c>
      <c r="C60" s="77" t="s">
        <v>603</v>
      </c>
      <c r="D60" s="82" t="s">
        <v>604</v>
      </c>
      <c r="E60" s="72" t="s">
        <v>605</v>
      </c>
      <c r="F60" s="72" t="s">
        <v>302</v>
      </c>
      <c r="G60" s="72" t="s">
        <v>253</v>
      </c>
      <c r="H60" s="72" t="s">
        <v>579</v>
      </c>
      <c r="I60" s="72" t="s">
        <v>149</v>
      </c>
      <c r="J60" s="72" t="s">
        <v>32</v>
      </c>
      <c r="K60" s="72">
        <v>26462.29</v>
      </c>
      <c r="L60" s="72">
        <v>0</v>
      </c>
      <c r="M60" s="72">
        <v>1984.67</v>
      </c>
      <c r="N60" s="72">
        <v>1984.68</v>
      </c>
      <c r="O60" s="72">
        <v>0</v>
      </c>
      <c r="P60" s="72">
        <v>22492.94</v>
      </c>
      <c r="Q60" s="72">
        <v>0</v>
      </c>
      <c r="R60" s="72" t="s">
        <v>752</v>
      </c>
      <c r="S60" s="99">
        <v>43388</v>
      </c>
      <c r="T60" s="98" t="s">
        <v>721</v>
      </c>
    </row>
    <row r="61" spans="2:20" ht="36" x14ac:dyDescent="0.25">
      <c r="B61" s="77" t="s">
        <v>662</v>
      </c>
      <c r="C61" s="77" t="s">
        <v>606</v>
      </c>
      <c r="D61" s="82" t="s">
        <v>607</v>
      </c>
      <c r="E61" s="72" t="s">
        <v>608</v>
      </c>
      <c r="F61" s="72" t="s">
        <v>302</v>
      </c>
      <c r="G61" s="72" t="s">
        <v>253</v>
      </c>
      <c r="H61" s="72" t="s">
        <v>579</v>
      </c>
      <c r="I61" s="72" t="s">
        <v>149</v>
      </c>
      <c r="J61" s="72" t="s">
        <v>32</v>
      </c>
      <c r="K61" s="72">
        <v>26553.38</v>
      </c>
      <c r="L61" s="72">
        <v>0</v>
      </c>
      <c r="M61" s="72">
        <v>1991.5</v>
      </c>
      <c r="N61" s="72">
        <v>1991.51</v>
      </c>
      <c r="O61" s="72">
        <v>0</v>
      </c>
      <c r="P61" s="72">
        <v>22570.37</v>
      </c>
      <c r="Q61" s="72">
        <v>0</v>
      </c>
      <c r="R61" s="72" t="s">
        <v>752</v>
      </c>
      <c r="S61" s="99">
        <v>43404</v>
      </c>
      <c r="T61" s="98" t="s">
        <v>721</v>
      </c>
    </row>
    <row r="62" spans="2:20" ht="36" x14ac:dyDescent="0.25">
      <c r="B62" s="77" t="s">
        <v>663</v>
      </c>
      <c r="C62" s="77" t="s">
        <v>609</v>
      </c>
      <c r="D62" s="82" t="s">
        <v>610</v>
      </c>
      <c r="E62" s="72" t="s">
        <v>611</v>
      </c>
      <c r="F62" s="72" t="s">
        <v>302</v>
      </c>
      <c r="G62" s="72" t="s">
        <v>253</v>
      </c>
      <c r="H62" s="72" t="s">
        <v>579</v>
      </c>
      <c r="I62" s="72" t="s">
        <v>149</v>
      </c>
      <c r="J62" s="72" t="s">
        <v>32</v>
      </c>
      <c r="K62" s="72">
        <v>18639.75</v>
      </c>
      <c r="L62" s="72">
        <v>0</v>
      </c>
      <c r="M62" s="72">
        <v>1397.98</v>
      </c>
      <c r="N62" s="72">
        <v>1397.99</v>
      </c>
      <c r="O62" s="72">
        <v>0</v>
      </c>
      <c r="P62" s="72">
        <v>15843.78</v>
      </c>
      <c r="Q62" s="72">
        <v>0</v>
      </c>
      <c r="R62" s="72" t="s">
        <v>752</v>
      </c>
      <c r="S62" s="99">
        <v>43367</v>
      </c>
      <c r="T62" s="98" t="s">
        <v>721</v>
      </c>
    </row>
    <row r="63" spans="2:20" ht="48" x14ac:dyDescent="0.25">
      <c r="B63" s="77" t="s">
        <v>664</v>
      </c>
      <c r="C63" s="77" t="s">
        <v>612</v>
      </c>
      <c r="D63" s="82" t="s">
        <v>613</v>
      </c>
      <c r="E63" s="72" t="s">
        <v>614</v>
      </c>
      <c r="F63" s="72" t="s">
        <v>302</v>
      </c>
      <c r="G63" s="72" t="s">
        <v>253</v>
      </c>
      <c r="H63" s="72" t="s">
        <v>579</v>
      </c>
      <c r="I63" s="72" t="s">
        <v>149</v>
      </c>
      <c r="J63" s="72" t="s">
        <v>32</v>
      </c>
      <c r="K63" s="72">
        <v>49383.38</v>
      </c>
      <c r="L63" s="72">
        <v>0</v>
      </c>
      <c r="M63" s="72">
        <v>3703.75</v>
      </c>
      <c r="N63" s="72">
        <v>3703.77</v>
      </c>
      <c r="O63" s="72">
        <v>0</v>
      </c>
      <c r="P63" s="72">
        <v>41975.86</v>
      </c>
      <c r="Q63" s="72">
        <v>0</v>
      </c>
      <c r="R63" s="72" t="s">
        <v>752</v>
      </c>
      <c r="S63" s="99">
        <v>43376</v>
      </c>
      <c r="T63" s="98" t="s">
        <v>721</v>
      </c>
    </row>
    <row r="64" spans="2:20" ht="36" x14ac:dyDescent="0.25">
      <c r="B64" s="77" t="s">
        <v>665</v>
      </c>
      <c r="C64" s="77" t="s">
        <v>615</v>
      </c>
      <c r="D64" s="82" t="s">
        <v>616</v>
      </c>
      <c r="E64" s="72" t="s">
        <v>314</v>
      </c>
      <c r="F64" s="72" t="s">
        <v>302</v>
      </c>
      <c r="G64" s="72" t="s">
        <v>253</v>
      </c>
      <c r="H64" s="72" t="s">
        <v>579</v>
      </c>
      <c r="I64" s="72" t="s">
        <v>149</v>
      </c>
      <c r="J64" s="72" t="s">
        <v>32</v>
      </c>
      <c r="K64" s="72">
        <v>223814.79</v>
      </c>
      <c r="L64" s="72">
        <v>16786.14</v>
      </c>
      <c r="M64" s="72">
        <v>16786.099999999999</v>
      </c>
      <c r="N64" s="72">
        <v>0</v>
      </c>
      <c r="O64" s="72">
        <v>0</v>
      </c>
      <c r="P64" s="72">
        <v>190242.55</v>
      </c>
      <c r="Q64" s="72">
        <v>0</v>
      </c>
      <c r="R64" s="72" t="s">
        <v>752</v>
      </c>
      <c r="S64" s="99">
        <v>43398</v>
      </c>
      <c r="T64" s="98" t="s">
        <v>721</v>
      </c>
    </row>
    <row r="65" spans="2:20" ht="36" x14ac:dyDescent="0.25">
      <c r="B65" s="77" t="s">
        <v>666</v>
      </c>
      <c r="C65" s="77" t="s">
        <v>617</v>
      </c>
      <c r="D65" s="82" t="s">
        <v>618</v>
      </c>
      <c r="E65" s="72" t="s">
        <v>619</v>
      </c>
      <c r="F65" s="72" t="s">
        <v>302</v>
      </c>
      <c r="G65" s="72" t="s">
        <v>253</v>
      </c>
      <c r="H65" s="72" t="s">
        <v>579</v>
      </c>
      <c r="I65" s="72" t="s">
        <v>149</v>
      </c>
      <c r="J65" s="72" t="s">
        <v>32</v>
      </c>
      <c r="K65" s="72">
        <v>9040.94</v>
      </c>
      <c r="L65" s="72">
        <v>0</v>
      </c>
      <c r="M65" s="72">
        <v>678.07</v>
      </c>
      <c r="N65" s="72">
        <v>678.1</v>
      </c>
      <c r="O65" s="72">
        <v>0</v>
      </c>
      <c r="P65" s="72">
        <v>7684.77</v>
      </c>
      <c r="Q65" s="72">
        <v>0</v>
      </c>
      <c r="R65" s="72" t="s">
        <v>752</v>
      </c>
      <c r="S65" s="99">
        <v>43398</v>
      </c>
      <c r="T65" s="98" t="s">
        <v>721</v>
      </c>
    </row>
    <row r="66" spans="2:20" ht="36" x14ac:dyDescent="0.25">
      <c r="B66" s="77" t="s">
        <v>667</v>
      </c>
      <c r="C66" s="77" t="s">
        <v>620</v>
      </c>
      <c r="D66" s="82" t="s">
        <v>621</v>
      </c>
      <c r="E66" s="72" t="s">
        <v>622</v>
      </c>
      <c r="F66" s="72" t="s">
        <v>302</v>
      </c>
      <c r="G66" s="72" t="s">
        <v>253</v>
      </c>
      <c r="H66" s="72" t="s">
        <v>579</v>
      </c>
      <c r="I66" s="72" t="s">
        <v>149</v>
      </c>
      <c r="J66" s="72" t="s">
        <v>32</v>
      </c>
      <c r="K66" s="72">
        <v>28398</v>
      </c>
      <c r="L66" s="72">
        <v>0</v>
      </c>
      <c r="M66" s="72">
        <v>2129.85</v>
      </c>
      <c r="N66" s="72">
        <v>2129.85</v>
      </c>
      <c r="O66" s="72">
        <v>0</v>
      </c>
      <c r="P66" s="72">
        <v>24138.3</v>
      </c>
      <c r="Q66" s="72">
        <v>0</v>
      </c>
      <c r="R66" s="72" t="s">
        <v>752</v>
      </c>
      <c r="S66" s="99">
        <v>43480</v>
      </c>
      <c r="T66" s="97">
        <v>-3</v>
      </c>
    </row>
    <row r="67" spans="2:20" ht="48" x14ac:dyDescent="0.25">
      <c r="B67" s="77" t="s">
        <v>668</v>
      </c>
      <c r="C67" s="77" t="s">
        <v>623</v>
      </c>
      <c r="D67" s="82" t="s">
        <v>624</v>
      </c>
      <c r="E67" s="72" t="s">
        <v>625</v>
      </c>
      <c r="F67" s="72" t="s">
        <v>302</v>
      </c>
      <c r="G67" s="72" t="s">
        <v>253</v>
      </c>
      <c r="H67" s="72" t="s">
        <v>579</v>
      </c>
      <c r="I67" s="72" t="s">
        <v>149</v>
      </c>
      <c r="J67" s="72" t="s">
        <v>32</v>
      </c>
      <c r="K67" s="72">
        <v>19129.37</v>
      </c>
      <c r="L67" s="72">
        <v>0</v>
      </c>
      <c r="M67" s="72">
        <v>1434.7</v>
      </c>
      <c r="N67" s="72">
        <v>1434.71</v>
      </c>
      <c r="O67" s="72">
        <v>0</v>
      </c>
      <c r="P67" s="72">
        <v>16259.96</v>
      </c>
      <c r="Q67" s="72">
        <v>0</v>
      </c>
      <c r="R67" s="72" t="s">
        <v>752</v>
      </c>
      <c r="S67" s="99">
        <v>43392</v>
      </c>
      <c r="T67" s="98" t="s">
        <v>721</v>
      </c>
    </row>
    <row r="68" spans="2:20" ht="48" x14ac:dyDescent="0.25">
      <c r="B68" s="77" t="s">
        <v>669</v>
      </c>
      <c r="C68" s="77" t="s">
        <v>626</v>
      </c>
      <c r="D68" s="82" t="s">
        <v>627</v>
      </c>
      <c r="E68" s="72" t="s">
        <v>628</v>
      </c>
      <c r="F68" s="72" t="s">
        <v>302</v>
      </c>
      <c r="G68" s="72" t="s">
        <v>253</v>
      </c>
      <c r="H68" s="72" t="s">
        <v>579</v>
      </c>
      <c r="I68" s="72" t="s">
        <v>149</v>
      </c>
      <c r="J68" s="72" t="s">
        <v>32</v>
      </c>
      <c r="K68" s="72">
        <v>31000</v>
      </c>
      <c r="L68" s="72">
        <v>0</v>
      </c>
      <c r="M68" s="72">
        <v>1385.17</v>
      </c>
      <c r="N68" s="72">
        <v>13916.23</v>
      </c>
      <c r="O68" s="72">
        <v>0</v>
      </c>
      <c r="P68" s="72">
        <v>15698.6</v>
      </c>
      <c r="Q68" s="72">
        <v>0</v>
      </c>
      <c r="R68" s="72" t="s">
        <v>752</v>
      </c>
      <c r="S68" s="85">
        <v>43400</v>
      </c>
      <c r="T68" s="72" t="s">
        <v>721</v>
      </c>
    </row>
    <row r="69" spans="2:20" ht="36" x14ac:dyDescent="0.25">
      <c r="B69" s="77" t="s">
        <v>670</v>
      </c>
      <c r="C69" s="77" t="s">
        <v>629</v>
      </c>
      <c r="D69" s="82" t="s">
        <v>630</v>
      </c>
      <c r="E69" s="72" t="s">
        <v>631</v>
      </c>
      <c r="F69" s="72" t="s">
        <v>302</v>
      </c>
      <c r="G69" s="72" t="s">
        <v>273</v>
      </c>
      <c r="H69" s="72" t="s">
        <v>579</v>
      </c>
      <c r="I69" s="72" t="s">
        <v>149</v>
      </c>
      <c r="J69" s="72" t="s">
        <v>32</v>
      </c>
      <c r="K69" s="72">
        <v>28019</v>
      </c>
      <c r="L69" s="72">
        <v>0</v>
      </c>
      <c r="M69" s="72">
        <v>2101</v>
      </c>
      <c r="N69" s="72">
        <v>2102</v>
      </c>
      <c r="O69" s="72">
        <v>0</v>
      </c>
      <c r="P69" s="72">
        <v>23816</v>
      </c>
      <c r="Q69" s="72">
        <v>0</v>
      </c>
      <c r="R69" s="72" t="s">
        <v>752</v>
      </c>
      <c r="S69" s="85">
        <v>43402</v>
      </c>
      <c r="T69" s="72" t="s">
        <v>721</v>
      </c>
    </row>
    <row r="70" spans="2:20" ht="36" x14ac:dyDescent="0.25">
      <c r="B70" s="77" t="s">
        <v>671</v>
      </c>
      <c r="C70" s="77" t="s">
        <v>632</v>
      </c>
      <c r="D70" s="82" t="s">
        <v>633</v>
      </c>
      <c r="E70" s="72" t="s">
        <v>254</v>
      </c>
      <c r="F70" s="72" t="s">
        <v>302</v>
      </c>
      <c r="G70" s="72" t="s">
        <v>273</v>
      </c>
      <c r="H70" s="72" t="s">
        <v>579</v>
      </c>
      <c r="I70" s="72" t="s">
        <v>149</v>
      </c>
      <c r="J70" s="72" t="s">
        <v>32</v>
      </c>
      <c r="K70" s="72">
        <v>257175</v>
      </c>
      <c r="L70" s="72">
        <v>19289</v>
      </c>
      <c r="M70" s="72">
        <v>19288</v>
      </c>
      <c r="N70" s="72">
        <v>0</v>
      </c>
      <c r="O70" s="72">
        <v>0</v>
      </c>
      <c r="P70" s="72">
        <v>218598</v>
      </c>
      <c r="Q70" s="72">
        <v>0</v>
      </c>
      <c r="R70" s="72" t="s">
        <v>752</v>
      </c>
      <c r="S70" s="85">
        <v>43403</v>
      </c>
      <c r="T70" s="72" t="s">
        <v>721</v>
      </c>
    </row>
    <row r="71" spans="2:20" ht="36" x14ac:dyDescent="0.25">
      <c r="B71" s="77" t="s">
        <v>672</v>
      </c>
      <c r="C71" s="77" t="s">
        <v>634</v>
      </c>
      <c r="D71" s="82" t="s">
        <v>635</v>
      </c>
      <c r="E71" s="72" t="s">
        <v>636</v>
      </c>
      <c r="F71" s="72" t="s">
        <v>302</v>
      </c>
      <c r="G71" s="72" t="s">
        <v>273</v>
      </c>
      <c r="H71" s="72" t="s">
        <v>579</v>
      </c>
      <c r="I71" s="72" t="s">
        <v>149</v>
      </c>
      <c r="J71" s="72" t="s">
        <v>32</v>
      </c>
      <c r="K71" s="72">
        <v>27532</v>
      </c>
      <c r="L71" s="72">
        <v>0</v>
      </c>
      <c r="M71" s="72">
        <v>2064</v>
      </c>
      <c r="N71" s="72">
        <v>2066</v>
      </c>
      <c r="O71" s="72">
        <v>0</v>
      </c>
      <c r="P71" s="72">
        <v>23402</v>
      </c>
      <c r="Q71" s="72">
        <v>0</v>
      </c>
      <c r="R71" s="72" t="s">
        <v>752</v>
      </c>
      <c r="S71" s="85">
        <v>43399</v>
      </c>
      <c r="T71" s="72" t="s">
        <v>721</v>
      </c>
    </row>
    <row r="72" spans="2:20" ht="36" x14ac:dyDescent="0.25">
      <c r="B72" s="77" t="s">
        <v>673</v>
      </c>
      <c r="C72" s="77" t="s">
        <v>637</v>
      </c>
      <c r="D72" s="82" t="s">
        <v>638</v>
      </c>
      <c r="E72" s="72" t="s">
        <v>639</v>
      </c>
      <c r="F72" s="72" t="s">
        <v>302</v>
      </c>
      <c r="G72" s="72" t="s">
        <v>250</v>
      </c>
      <c r="H72" s="72" t="s">
        <v>579</v>
      </c>
      <c r="I72" s="72" t="s">
        <v>149</v>
      </c>
      <c r="J72" s="72" t="s">
        <v>32</v>
      </c>
      <c r="K72" s="72">
        <v>74699.570000000007</v>
      </c>
      <c r="L72" s="72">
        <v>5602.48</v>
      </c>
      <c r="M72" s="72">
        <v>5602.46</v>
      </c>
      <c r="N72" s="72">
        <v>0</v>
      </c>
      <c r="O72" s="72">
        <v>0</v>
      </c>
      <c r="P72" s="72">
        <v>63494.63</v>
      </c>
      <c r="Q72" s="72">
        <v>0</v>
      </c>
      <c r="R72" s="72" t="s">
        <v>752</v>
      </c>
      <c r="S72" s="85">
        <v>43402</v>
      </c>
      <c r="T72" s="72" t="s">
        <v>721</v>
      </c>
    </row>
    <row r="73" spans="2:20" ht="48" x14ac:dyDescent="0.25">
      <c r="B73" s="77" t="s">
        <v>674</v>
      </c>
      <c r="C73" s="77" t="s">
        <v>640</v>
      </c>
      <c r="D73" s="82" t="s">
        <v>641</v>
      </c>
      <c r="E73" s="72" t="s">
        <v>642</v>
      </c>
      <c r="F73" s="72" t="s">
        <v>302</v>
      </c>
      <c r="G73" s="72" t="s">
        <v>250</v>
      </c>
      <c r="H73" s="72" t="s">
        <v>579</v>
      </c>
      <c r="I73" s="72" t="s">
        <v>149</v>
      </c>
      <c r="J73" s="72" t="s">
        <v>32</v>
      </c>
      <c r="K73" s="72">
        <v>45897.16</v>
      </c>
      <c r="L73" s="72">
        <v>0</v>
      </c>
      <c r="M73" s="72">
        <v>3442.28</v>
      </c>
      <c r="N73" s="72">
        <v>3442.3</v>
      </c>
      <c r="O73" s="72">
        <v>0</v>
      </c>
      <c r="P73" s="72">
        <v>39012.58</v>
      </c>
      <c r="Q73" s="72">
        <v>0</v>
      </c>
      <c r="R73" s="72" t="s">
        <v>742</v>
      </c>
      <c r="S73" s="85">
        <v>43371</v>
      </c>
      <c r="T73" s="72" t="s">
        <v>721</v>
      </c>
    </row>
    <row r="74" spans="2:20" ht="36" x14ac:dyDescent="0.25">
      <c r="B74" s="77" t="s">
        <v>675</v>
      </c>
      <c r="C74" s="77" t="s">
        <v>643</v>
      </c>
      <c r="D74" s="82" t="s">
        <v>644</v>
      </c>
      <c r="E74" s="72" t="s">
        <v>645</v>
      </c>
      <c r="F74" s="72" t="s">
        <v>302</v>
      </c>
      <c r="G74" s="72" t="s">
        <v>250</v>
      </c>
      <c r="H74" s="72" t="s">
        <v>579</v>
      </c>
      <c r="I74" s="72" t="s">
        <v>149</v>
      </c>
      <c r="J74" s="72" t="s">
        <v>32</v>
      </c>
      <c r="K74" s="72">
        <v>53277.85</v>
      </c>
      <c r="L74" s="72">
        <v>0</v>
      </c>
      <c r="M74" s="72">
        <v>3995.83</v>
      </c>
      <c r="N74" s="72">
        <v>3995.85</v>
      </c>
      <c r="O74" s="72">
        <v>0</v>
      </c>
      <c r="P74" s="72">
        <v>45286.17</v>
      </c>
      <c r="Q74" s="72">
        <v>0</v>
      </c>
      <c r="R74" s="85">
        <v>43374</v>
      </c>
      <c r="S74" s="85">
        <v>43404</v>
      </c>
      <c r="T74" s="72" t="s">
        <v>721</v>
      </c>
    </row>
    <row r="75" spans="2:20" ht="36" x14ac:dyDescent="0.25">
      <c r="B75" s="77" t="s">
        <v>676</v>
      </c>
      <c r="C75" s="77" t="s">
        <v>646</v>
      </c>
      <c r="D75" s="82" t="s">
        <v>647</v>
      </c>
      <c r="E75" s="72" t="s">
        <v>648</v>
      </c>
      <c r="F75" s="72" t="s">
        <v>302</v>
      </c>
      <c r="G75" s="72" t="s">
        <v>250</v>
      </c>
      <c r="H75" s="72" t="s">
        <v>579</v>
      </c>
      <c r="I75" s="72" t="s">
        <v>149</v>
      </c>
      <c r="J75" s="72" t="s">
        <v>32</v>
      </c>
      <c r="K75" s="72">
        <v>20968.13</v>
      </c>
      <c r="L75" s="72">
        <v>0</v>
      </c>
      <c r="M75" s="72">
        <v>1572.6</v>
      </c>
      <c r="N75" s="72">
        <v>1572.62</v>
      </c>
      <c r="O75" s="72">
        <v>0</v>
      </c>
      <c r="P75" s="72">
        <v>17822.91</v>
      </c>
      <c r="Q75" s="72">
        <v>0</v>
      </c>
      <c r="R75" s="72" t="s">
        <v>752</v>
      </c>
      <c r="S75" s="85">
        <v>43397</v>
      </c>
      <c r="T75" s="72" t="s">
        <v>721</v>
      </c>
    </row>
    <row r="76" spans="2:20" ht="36" x14ac:dyDescent="0.25">
      <c r="B76" s="77" t="s">
        <v>677</v>
      </c>
      <c r="C76" s="77" t="s">
        <v>649</v>
      </c>
      <c r="D76" s="82" t="s">
        <v>650</v>
      </c>
      <c r="E76" s="72" t="s">
        <v>651</v>
      </c>
      <c r="F76" s="72" t="s">
        <v>302</v>
      </c>
      <c r="G76" s="72" t="s">
        <v>250</v>
      </c>
      <c r="H76" s="72" t="s">
        <v>579</v>
      </c>
      <c r="I76" s="72" t="s">
        <v>149</v>
      </c>
      <c r="J76" s="72" t="s">
        <v>32</v>
      </c>
      <c r="K76" s="72">
        <v>182431.66</v>
      </c>
      <c r="L76" s="72">
        <v>13682.38</v>
      </c>
      <c r="M76" s="72">
        <v>13682.37</v>
      </c>
      <c r="N76" s="72">
        <v>0</v>
      </c>
      <c r="O76" s="72">
        <v>0</v>
      </c>
      <c r="P76" s="72">
        <v>155066.91</v>
      </c>
      <c r="Q76" s="72">
        <v>0</v>
      </c>
      <c r="R76" s="72" t="s">
        <v>742</v>
      </c>
      <c r="S76" s="85">
        <v>43376</v>
      </c>
      <c r="T76" s="97">
        <v>-1</v>
      </c>
    </row>
    <row r="77" spans="2:20" ht="36" x14ac:dyDescent="0.25">
      <c r="B77" s="77" t="s">
        <v>678</v>
      </c>
      <c r="C77" s="77" t="s">
        <v>652</v>
      </c>
      <c r="D77" s="82" t="s">
        <v>653</v>
      </c>
      <c r="E77" s="72" t="s">
        <v>654</v>
      </c>
      <c r="F77" s="72" t="s">
        <v>302</v>
      </c>
      <c r="G77" s="72" t="s">
        <v>250</v>
      </c>
      <c r="H77" s="72" t="s">
        <v>579</v>
      </c>
      <c r="I77" s="72" t="s">
        <v>149</v>
      </c>
      <c r="J77" s="72" t="s">
        <v>32</v>
      </c>
      <c r="K77" s="72">
        <v>19562.849999999999</v>
      </c>
      <c r="L77" s="72">
        <v>0</v>
      </c>
      <c r="M77" s="72">
        <v>1467.21</v>
      </c>
      <c r="N77" s="72">
        <v>1467.22</v>
      </c>
      <c r="O77" s="72">
        <v>0</v>
      </c>
      <c r="P77" s="72">
        <v>16628.419999999998</v>
      </c>
      <c r="Q77" s="72">
        <v>0</v>
      </c>
      <c r="R77" s="72" t="s">
        <v>742</v>
      </c>
      <c r="S77" s="85">
        <v>43371</v>
      </c>
      <c r="T77" s="72" t="s">
        <v>721</v>
      </c>
    </row>
    <row r="78" spans="2:20" x14ac:dyDescent="0.25">
      <c r="B78" s="102" t="s">
        <v>412</v>
      </c>
      <c r="C78" s="102"/>
      <c r="D78" s="266" t="s">
        <v>299</v>
      </c>
      <c r="E78" s="266"/>
      <c r="F78" s="266"/>
      <c r="G78" s="266"/>
      <c r="H78" s="266"/>
      <c r="I78" s="266"/>
      <c r="J78" s="266"/>
      <c r="K78" s="266"/>
      <c r="L78" s="266"/>
      <c r="M78" s="266"/>
      <c r="N78" s="266"/>
      <c r="O78" s="266"/>
      <c r="P78" s="266"/>
      <c r="Q78" s="266"/>
      <c r="R78" s="266"/>
      <c r="S78" s="266"/>
      <c r="T78" s="266"/>
    </row>
    <row r="79" spans="2:20" ht="60" x14ac:dyDescent="0.25">
      <c r="B79" s="77" t="s">
        <v>417</v>
      </c>
      <c r="C79" s="104" t="s">
        <v>787</v>
      </c>
      <c r="D79" s="82" t="s">
        <v>300</v>
      </c>
      <c r="E79" s="72" t="s">
        <v>301</v>
      </c>
      <c r="F79" s="72" t="s">
        <v>302</v>
      </c>
      <c r="G79" s="72" t="s">
        <v>303</v>
      </c>
      <c r="H79" s="72" t="s">
        <v>192</v>
      </c>
      <c r="I79" s="72" t="s">
        <v>149</v>
      </c>
      <c r="J79" s="72" t="s">
        <v>32</v>
      </c>
      <c r="K79" s="72">
        <f>L79+M79+P79</f>
        <v>360006.56</v>
      </c>
      <c r="L79" s="72">
        <v>27000.5</v>
      </c>
      <c r="M79" s="72">
        <v>27000.5</v>
      </c>
      <c r="N79" s="72">
        <v>0</v>
      </c>
      <c r="O79" s="72">
        <v>0</v>
      </c>
      <c r="P79" s="72">
        <v>306005.56</v>
      </c>
      <c r="Q79" s="72">
        <v>0</v>
      </c>
      <c r="R79" s="72" t="s">
        <v>728</v>
      </c>
      <c r="S79" s="72" t="s">
        <v>727</v>
      </c>
      <c r="T79" s="97">
        <v>-1</v>
      </c>
    </row>
    <row r="80" spans="2:20" ht="48" x14ac:dyDescent="0.25">
      <c r="B80" s="77" t="s">
        <v>418</v>
      </c>
      <c r="C80" s="104" t="s">
        <v>788</v>
      </c>
      <c r="D80" s="82" t="s">
        <v>304</v>
      </c>
      <c r="E80" s="72" t="s">
        <v>305</v>
      </c>
      <c r="F80" s="72" t="s">
        <v>302</v>
      </c>
      <c r="G80" s="72" t="s">
        <v>250</v>
      </c>
      <c r="H80" s="72" t="s">
        <v>192</v>
      </c>
      <c r="I80" s="72" t="s">
        <v>149</v>
      </c>
      <c r="J80" s="72" t="s">
        <v>32</v>
      </c>
      <c r="K80" s="72">
        <v>171993</v>
      </c>
      <c r="L80" s="72">
        <v>12900</v>
      </c>
      <c r="M80" s="72">
        <v>12899</v>
      </c>
      <c r="N80" s="72">
        <v>0</v>
      </c>
      <c r="O80" s="72">
        <v>0</v>
      </c>
      <c r="P80" s="72">
        <v>146194</v>
      </c>
      <c r="Q80" s="72">
        <v>0</v>
      </c>
      <c r="R80" s="87" t="s">
        <v>728</v>
      </c>
      <c r="S80" s="72" t="s">
        <v>728</v>
      </c>
      <c r="T80" s="98" t="s">
        <v>721</v>
      </c>
    </row>
    <row r="81" spans="2:20" ht="48" x14ac:dyDescent="0.25">
      <c r="B81" s="77" t="s">
        <v>416</v>
      </c>
      <c r="C81" s="77" t="s">
        <v>789</v>
      </c>
      <c r="D81" s="82" t="s">
        <v>306</v>
      </c>
      <c r="E81" s="72" t="s">
        <v>307</v>
      </c>
      <c r="F81" s="72" t="s">
        <v>302</v>
      </c>
      <c r="G81" s="72" t="s">
        <v>273</v>
      </c>
      <c r="H81" s="72" t="s">
        <v>192</v>
      </c>
      <c r="I81" s="72" t="s">
        <v>149</v>
      </c>
      <c r="J81" s="72" t="s">
        <v>32</v>
      </c>
      <c r="K81" s="72">
        <v>132323</v>
      </c>
      <c r="L81" s="72">
        <v>9925</v>
      </c>
      <c r="M81" s="72">
        <v>9924</v>
      </c>
      <c r="N81" s="72">
        <v>0</v>
      </c>
      <c r="O81" s="72">
        <v>0</v>
      </c>
      <c r="P81" s="72">
        <v>112474</v>
      </c>
      <c r="Q81" s="72">
        <v>0</v>
      </c>
      <c r="R81" s="72" t="s">
        <v>790</v>
      </c>
      <c r="S81" s="72" t="s">
        <v>728</v>
      </c>
      <c r="T81" s="97">
        <v>-1</v>
      </c>
    </row>
    <row r="82" spans="2:20" x14ac:dyDescent="0.25">
      <c r="B82" s="102" t="s">
        <v>706</v>
      </c>
      <c r="C82" s="102"/>
      <c r="D82" s="266" t="s">
        <v>193</v>
      </c>
      <c r="E82" s="266"/>
      <c r="F82" s="266"/>
      <c r="G82" s="266"/>
      <c r="H82" s="266"/>
      <c r="I82" s="266"/>
      <c r="J82" s="266"/>
      <c r="K82" s="266"/>
      <c r="L82" s="266"/>
      <c r="M82" s="266"/>
      <c r="N82" s="266"/>
      <c r="O82" s="266"/>
      <c r="P82" s="266"/>
      <c r="Q82" s="266"/>
      <c r="R82" s="266"/>
      <c r="S82" s="266"/>
      <c r="T82" s="266"/>
    </row>
    <row r="83" spans="2:20" ht="36" x14ac:dyDescent="0.25">
      <c r="B83" s="77" t="s">
        <v>707</v>
      </c>
      <c r="C83" s="77" t="s">
        <v>679</v>
      </c>
      <c r="D83" s="82" t="s">
        <v>308</v>
      </c>
      <c r="E83" s="72" t="s">
        <v>309</v>
      </c>
      <c r="F83" s="72" t="s">
        <v>302</v>
      </c>
      <c r="G83" s="72" t="s">
        <v>269</v>
      </c>
      <c r="H83" s="72" t="s">
        <v>310</v>
      </c>
      <c r="I83" s="72" t="s">
        <v>149</v>
      </c>
      <c r="J83" s="72" t="s">
        <v>32</v>
      </c>
      <c r="K83" s="72">
        <v>7044.7</v>
      </c>
      <c r="L83" s="72">
        <v>528.36</v>
      </c>
      <c r="M83" s="72">
        <v>528.35</v>
      </c>
      <c r="N83" s="72">
        <v>0</v>
      </c>
      <c r="O83" s="72">
        <v>0</v>
      </c>
      <c r="P83" s="72">
        <v>5987.99</v>
      </c>
      <c r="Q83" s="72">
        <v>0</v>
      </c>
      <c r="R83" s="72" t="s">
        <v>736</v>
      </c>
      <c r="S83" s="72" t="s">
        <v>736</v>
      </c>
      <c r="T83" s="72" t="s">
        <v>721</v>
      </c>
    </row>
    <row r="84" spans="2:20" ht="36" x14ac:dyDescent="0.25">
      <c r="B84" s="77" t="s">
        <v>708</v>
      </c>
      <c r="C84" s="77" t="s">
        <v>680</v>
      </c>
      <c r="D84" s="82" t="s">
        <v>311</v>
      </c>
      <c r="E84" s="72" t="s">
        <v>312</v>
      </c>
      <c r="F84" s="72" t="s">
        <v>302</v>
      </c>
      <c r="G84" s="72" t="s">
        <v>246</v>
      </c>
      <c r="H84" s="72" t="s">
        <v>310</v>
      </c>
      <c r="I84" s="72" t="s">
        <v>149</v>
      </c>
      <c r="J84" s="72" t="s">
        <v>32</v>
      </c>
      <c r="K84" s="87">
        <v>8407.06</v>
      </c>
      <c r="L84" s="72">
        <v>630.53</v>
      </c>
      <c r="M84" s="72">
        <v>630.53</v>
      </c>
      <c r="N84" s="72">
        <v>0</v>
      </c>
      <c r="O84" s="72">
        <v>0</v>
      </c>
      <c r="P84" s="72">
        <v>7146</v>
      </c>
      <c r="Q84" s="72">
        <v>0</v>
      </c>
      <c r="R84" s="72" t="s">
        <v>736</v>
      </c>
      <c r="S84" s="72" t="s">
        <v>732</v>
      </c>
      <c r="T84" s="97">
        <v>-1</v>
      </c>
    </row>
    <row r="85" spans="2:20" ht="36" x14ac:dyDescent="0.25">
      <c r="B85" s="77" t="s">
        <v>709</v>
      </c>
      <c r="C85" s="77" t="s">
        <v>681</v>
      </c>
      <c r="D85" s="82" t="s">
        <v>313</v>
      </c>
      <c r="E85" s="72" t="s">
        <v>314</v>
      </c>
      <c r="F85" s="72" t="s">
        <v>302</v>
      </c>
      <c r="G85" s="72" t="s">
        <v>253</v>
      </c>
      <c r="H85" s="72" t="s">
        <v>310</v>
      </c>
      <c r="I85" s="72" t="s">
        <v>149</v>
      </c>
      <c r="J85" s="72" t="s">
        <v>32</v>
      </c>
      <c r="K85" s="87">
        <v>24994.11</v>
      </c>
      <c r="L85" s="72">
        <v>1874.56</v>
      </c>
      <c r="M85" s="72">
        <v>1874.55</v>
      </c>
      <c r="N85" s="72">
        <v>0</v>
      </c>
      <c r="O85" s="72">
        <v>0</v>
      </c>
      <c r="P85" s="72">
        <v>21245</v>
      </c>
      <c r="Q85" s="72">
        <v>0</v>
      </c>
      <c r="R85" s="72" t="s">
        <v>736</v>
      </c>
      <c r="S85" s="72" t="s">
        <v>736</v>
      </c>
      <c r="T85" s="72" t="s">
        <v>721</v>
      </c>
    </row>
    <row r="86" spans="2:20" ht="48" x14ac:dyDescent="0.25">
      <c r="B86" s="77" t="s">
        <v>710</v>
      </c>
      <c r="C86" s="77" t="s">
        <v>682</v>
      </c>
      <c r="D86" s="82" t="s">
        <v>315</v>
      </c>
      <c r="E86" s="72" t="s">
        <v>254</v>
      </c>
      <c r="F86" s="72" t="s">
        <v>302</v>
      </c>
      <c r="G86" s="72" t="s">
        <v>273</v>
      </c>
      <c r="H86" s="72" t="s">
        <v>310</v>
      </c>
      <c r="I86" s="72" t="s">
        <v>149</v>
      </c>
      <c r="J86" s="72" t="s">
        <v>32</v>
      </c>
      <c r="K86" s="83">
        <v>15906</v>
      </c>
      <c r="L86" s="72">
        <v>1194</v>
      </c>
      <c r="M86" s="72">
        <v>1192</v>
      </c>
      <c r="N86" s="72">
        <v>0</v>
      </c>
      <c r="O86" s="72">
        <v>0</v>
      </c>
      <c r="P86" s="72">
        <v>13520</v>
      </c>
      <c r="Q86" s="72">
        <v>0</v>
      </c>
      <c r="R86" s="72" t="s">
        <v>736</v>
      </c>
      <c r="S86" s="72" t="s">
        <v>736</v>
      </c>
      <c r="T86" s="72" t="s">
        <v>721</v>
      </c>
    </row>
    <row r="87" spans="2:20" ht="48" x14ac:dyDescent="0.25">
      <c r="B87" s="77" t="s">
        <v>711</v>
      </c>
      <c r="C87" s="77" t="s">
        <v>683</v>
      </c>
      <c r="D87" s="82" t="s">
        <v>316</v>
      </c>
      <c r="E87" s="72" t="s">
        <v>317</v>
      </c>
      <c r="F87" s="72" t="s">
        <v>302</v>
      </c>
      <c r="G87" s="72" t="s">
        <v>250</v>
      </c>
      <c r="H87" s="72" t="s">
        <v>310</v>
      </c>
      <c r="I87" s="72" t="s">
        <v>149</v>
      </c>
      <c r="J87" s="72" t="s">
        <v>32</v>
      </c>
      <c r="K87" s="83">
        <v>18632</v>
      </c>
      <c r="L87" s="72">
        <v>1398</v>
      </c>
      <c r="M87" s="72">
        <v>1397</v>
      </c>
      <c r="N87" s="72">
        <v>0</v>
      </c>
      <c r="O87" s="72">
        <v>0</v>
      </c>
      <c r="P87" s="72">
        <v>15837</v>
      </c>
      <c r="Q87" s="72">
        <v>0</v>
      </c>
      <c r="R87" s="72" t="s">
        <v>736</v>
      </c>
      <c r="S87" s="72" t="s">
        <v>736</v>
      </c>
      <c r="T87" s="72" t="s">
        <v>721</v>
      </c>
    </row>
    <row r="88" spans="2:20" x14ac:dyDescent="0.25">
      <c r="B88" s="103">
        <v>2</v>
      </c>
      <c r="C88" s="103"/>
      <c r="D88" s="291" t="s">
        <v>389</v>
      </c>
      <c r="E88" s="291"/>
      <c r="F88" s="291"/>
      <c r="G88" s="291"/>
      <c r="H88" s="291"/>
      <c r="I88" s="291"/>
      <c r="J88" s="291"/>
      <c r="K88" s="291"/>
      <c r="L88" s="291"/>
      <c r="M88" s="291"/>
      <c r="N88" s="291"/>
      <c r="O88" s="291"/>
      <c r="P88" s="291"/>
      <c r="Q88" s="291"/>
      <c r="R88" s="291"/>
      <c r="S88" s="291"/>
      <c r="T88" s="291"/>
    </row>
    <row r="89" spans="2:20" x14ac:dyDescent="0.25">
      <c r="B89" s="103" t="s">
        <v>796</v>
      </c>
      <c r="C89" s="103"/>
      <c r="D89" s="291" t="s">
        <v>318</v>
      </c>
      <c r="E89" s="291"/>
      <c r="F89" s="291"/>
      <c r="G89" s="291"/>
      <c r="H89" s="291"/>
      <c r="I89" s="291"/>
      <c r="J89" s="291"/>
      <c r="K89" s="291"/>
      <c r="L89" s="291"/>
      <c r="M89" s="291"/>
      <c r="N89" s="291"/>
      <c r="O89" s="291"/>
      <c r="P89" s="291"/>
      <c r="Q89" s="291"/>
      <c r="R89" s="291"/>
      <c r="S89" s="291"/>
      <c r="T89" s="291"/>
    </row>
    <row r="90" spans="2:20" x14ac:dyDescent="0.25">
      <c r="B90" s="103" t="s">
        <v>215</v>
      </c>
      <c r="C90" s="103"/>
      <c r="D90" s="291" t="s">
        <v>319</v>
      </c>
      <c r="E90" s="291"/>
      <c r="F90" s="291"/>
      <c r="G90" s="291"/>
      <c r="H90" s="291"/>
      <c r="I90" s="291"/>
      <c r="J90" s="291"/>
      <c r="K90" s="291"/>
      <c r="L90" s="291"/>
      <c r="M90" s="291"/>
      <c r="N90" s="291"/>
      <c r="O90" s="291"/>
      <c r="P90" s="291"/>
      <c r="Q90" s="291"/>
      <c r="R90" s="291"/>
      <c r="S90" s="291"/>
      <c r="T90" s="291"/>
    </row>
    <row r="91" spans="2:20" x14ac:dyDescent="0.25">
      <c r="B91" s="102" t="s">
        <v>175</v>
      </c>
      <c r="C91" s="105"/>
      <c r="D91" s="266" t="s">
        <v>792</v>
      </c>
      <c r="E91" s="266"/>
      <c r="F91" s="266"/>
      <c r="G91" s="266"/>
      <c r="H91" s="266"/>
      <c r="I91" s="266"/>
      <c r="J91" s="266"/>
      <c r="K91" s="266"/>
      <c r="L91" s="266"/>
      <c r="M91" s="266"/>
      <c r="N91" s="266"/>
      <c r="O91" s="266"/>
      <c r="P91" s="266"/>
      <c r="Q91" s="266"/>
      <c r="R91" s="266"/>
      <c r="S91" s="266"/>
      <c r="T91" s="266"/>
    </row>
    <row r="92" spans="2:20" ht="39" customHeight="1" x14ac:dyDescent="0.25">
      <c r="B92" s="106" t="s">
        <v>176</v>
      </c>
      <c r="C92" s="77" t="s">
        <v>797</v>
      </c>
      <c r="D92" s="73" t="s">
        <v>798</v>
      </c>
      <c r="E92" s="72" t="s">
        <v>799</v>
      </c>
      <c r="F92" s="72" t="s">
        <v>791</v>
      </c>
      <c r="G92" s="72" t="s">
        <v>253</v>
      </c>
      <c r="H92" s="72" t="s">
        <v>800</v>
      </c>
      <c r="I92" s="72" t="s">
        <v>149</v>
      </c>
      <c r="J92" s="72" t="s">
        <v>32</v>
      </c>
      <c r="K92" s="74">
        <f>L92+P92</f>
        <v>993615.3</v>
      </c>
      <c r="L92" s="74">
        <v>149042.29999999999</v>
      </c>
      <c r="M92" s="74">
        <v>0</v>
      </c>
      <c r="N92" s="74">
        <v>0</v>
      </c>
      <c r="O92" s="74">
        <v>0</v>
      </c>
      <c r="P92" s="74">
        <v>844573</v>
      </c>
      <c r="Q92" s="74">
        <v>0</v>
      </c>
      <c r="R92" s="75">
        <v>43344</v>
      </c>
      <c r="S92" s="74"/>
      <c r="T92" s="72"/>
    </row>
    <row r="93" spans="2:20" x14ac:dyDescent="0.25">
      <c r="B93" s="102" t="s">
        <v>178</v>
      </c>
      <c r="C93" s="102"/>
      <c r="D93" s="266" t="s">
        <v>167</v>
      </c>
      <c r="E93" s="266"/>
      <c r="F93" s="266"/>
      <c r="G93" s="266"/>
      <c r="H93" s="266"/>
      <c r="I93" s="266"/>
      <c r="J93" s="266"/>
      <c r="K93" s="266"/>
      <c r="L93" s="266"/>
      <c r="M93" s="266"/>
      <c r="N93" s="266"/>
      <c r="O93" s="266"/>
      <c r="P93" s="266"/>
      <c r="Q93" s="266"/>
      <c r="R93" s="266"/>
      <c r="S93" s="266"/>
      <c r="T93" s="266"/>
    </row>
    <row r="94" spans="2:20" ht="20.25" customHeight="1" x14ac:dyDescent="0.25">
      <c r="B94" s="292" t="s">
        <v>176</v>
      </c>
      <c r="C94" s="257" t="s">
        <v>840</v>
      </c>
      <c r="D94" s="260" t="s">
        <v>320</v>
      </c>
      <c r="E94" s="257" t="s">
        <v>252</v>
      </c>
      <c r="F94" s="261" t="s">
        <v>791</v>
      </c>
      <c r="G94" s="261" t="s">
        <v>253</v>
      </c>
      <c r="H94" s="257" t="s">
        <v>168</v>
      </c>
      <c r="I94" s="257" t="s">
        <v>149</v>
      </c>
      <c r="J94" s="257" t="s">
        <v>32</v>
      </c>
      <c r="K94" s="257">
        <f>N94+P94</f>
        <v>1298334.1200000001</v>
      </c>
      <c r="L94" s="257">
        <v>0</v>
      </c>
      <c r="M94" s="257">
        <v>0</v>
      </c>
      <c r="N94" s="257">
        <v>194750.12</v>
      </c>
      <c r="O94" s="257">
        <v>0</v>
      </c>
      <c r="P94" s="257">
        <v>1103584</v>
      </c>
      <c r="Q94" s="257">
        <v>0</v>
      </c>
      <c r="R94" s="258">
        <v>43983</v>
      </c>
      <c r="S94" s="257"/>
      <c r="T94" s="257"/>
    </row>
    <row r="95" spans="2:20" x14ac:dyDescent="0.25">
      <c r="B95" s="292"/>
      <c r="C95" s="257"/>
      <c r="D95" s="260"/>
      <c r="E95" s="257"/>
      <c r="F95" s="262"/>
      <c r="G95" s="262"/>
      <c r="H95" s="257"/>
      <c r="I95" s="257"/>
      <c r="J95" s="257"/>
      <c r="K95" s="257"/>
      <c r="L95" s="257"/>
      <c r="M95" s="257"/>
      <c r="N95" s="257"/>
      <c r="O95" s="257"/>
      <c r="P95" s="257"/>
      <c r="Q95" s="257"/>
      <c r="R95" s="258"/>
      <c r="S95" s="257"/>
      <c r="T95" s="257"/>
    </row>
    <row r="96" spans="2:20" x14ac:dyDescent="0.25">
      <c r="B96" s="102" t="s">
        <v>184</v>
      </c>
      <c r="C96" s="102"/>
      <c r="D96" s="266" t="s">
        <v>321</v>
      </c>
      <c r="E96" s="266"/>
      <c r="F96" s="266"/>
      <c r="G96" s="266"/>
      <c r="H96" s="266"/>
      <c r="I96" s="266"/>
      <c r="J96" s="266"/>
      <c r="K96" s="266"/>
      <c r="L96" s="266"/>
      <c r="M96" s="266"/>
      <c r="N96" s="266"/>
      <c r="O96" s="266"/>
      <c r="P96" s="266"/>
      <c r="Q96" s="266"/>
      <c r="R96" s="266"/>
      <c r="S96" s="266"/>
      <c r="T96" s="266"/>
    </row>
    <row r="97" spans="2:20" ht="20.25" customHeight="1" x14ac:dyDescent="0.25">
      <c r="B97" s="292" t="s">
        <v>179</v>
      </c>
      <c r="C97" s="292" t="s">
        <v>684</v>
      </c>
      <c r="D97" s="260" t="s">
        <v>322</v>
      </c>
      <c r="E97" s="257" t="s">
        <v>249</v>
      </c>
      <c r="F97" s="261" t="s">
        <v>791</v>
      </c>
      <c r="G97" s="257" t="s">
        <v>250</v>
      </c>
      <c r="H97" s="257" t="s">
        <v>161</v>
      </c>
      <c r="I97" s="257" t="s">
        <v>149</v>
      </c>
      <c r="J97" s="257" t="s">
        <v>152</v>
      </c>
      <c r="K97" s="257">
        <f>L97+P97</f>
        <v>102635.81</v>
      </c>
      <c r="L97" s="257">
        <v>15395.38</v>
      </c>
      <c r="M97" s="257">
        <v>0</v>
      </c>
      <c r="N97" s="257">
        <v>0</v>
      </c>
      <c r="O97" s="257">
        <v>0</v>
      </c>
      <c r="P97" s="257">
        <v>87240.43</v>
      </c>
      <c r="Q97" s="257">
        <v>0</v>
      </c>
      <c r="R97" s="257" t="s">
        <v>727</v>
      </c>
      <c r="S97" s="257" t="s">
        <v>727</v>
      </c>
      <c r="T97" s="257" t="s">
        <v>721</v>
      </c>
    </row>
    <row r="98" spans="2:20" x14ac:dyDescent="0.25">
      <c r="B98" s="292"/>
      <c r="C98" s="292"/>
      <c r="D98" s="260"/>
      <c r="E98" s="257"/>
      <c r="F98" s="262"/>
      <c r="G98" s="257"/>
      <c r="H98" s="257"/>
      <c r="I98" s="257"/>
      <c r="J98" s="257"/>
      <c r="K98" s="257"/>
      <c r="L98" s="257"/>
      <c r="M98" s="257"/>
      <c r="N98" s="257"/>
      <c r="O98" s="257"/>
      <c r="P98" s="257"/>
      <c r="Q98" s="257"/>
      <c r="R98" s="257"/>
      <c r="S98" s="257"/>
      <c r="T98" s="257"/>
    </row>
    <row r="99" spans="2:20" ht="20.25" customHeight="1" x14ac:dyDescent="0.25">
      <c r="B99" s="292" t="s">
        <v>181</v>
      </c>
      <c r="C99" s="292" t="s">
        <v>685</v>
      </c>
      <c r="D99" s="260" t="s">
        <v>323</v>
      </c>
      <c r="E99" s="257" t="s">
        <v>249</v>
      </c>
      <c r="F99" s="261" t="s">
        <v>791</v>
      </c>
      <c r="G99" s="257" t="s">
        <v>250</v>
      </c>
      <c r="H99" s="257" t="s">
        <v>161</v>
      </c>
      <c r="I99" s="257" t="s">
        <v>149</v>
      </c>
      <c r="J99" s="257" t="s">
        <v>152</v>
      </c>
      <c r="K99" s="257">
        <f>L99+P99</f>
        <v>85542.82</v>
      </c>
      <c r="L99" s="257">
        <v>12831.43</v>
      </c>
      <c r="M99" s="257">
        <v>0</v>
      </c>
      <c r="N99" s="257">
        <v>0</v>
      </c>
      <c r="O99" s="257">
        <v>0</v>
      </c>
      <c r="P99" s="257">
        <v>72711.39</v>
      </c>
      <c r="Q99" s="257">
        <v>0</v>
      </c>
      <c r="R99" s="257" t="s">
        <v>727</v>
      </c>
      <c r="S99" s="257" t="s">
        <v>727</v>
      </c>
      <c r="T99" s="257" t="s">
        <v>721</v>
      </c>
    </row>
    <row r="100" spans="2:20" x14ac:dyDescent="0.25">
      <c r="B100" s="292"/>
      <c r="C100" s="292"/>
      <c r="D100" s="260"/>
      <c r="E100" s="257"/>
      <c r="F100" s="262"/>
      <c r="G100" s="257"/>
      <c r="H100" s="257"/>
      <c r="I100" s="257"/>
      <c r="J100" s="257"/>
      <c r="K100" s="257"/>
      <c r="L100" s="257"/>
      <c r="M100" s="257"/>
      <c r="N100" s="257"/>
      <c r="O100" s="257"/>
      <c r="P100" s="257"/>
      <c r="Q100" s="257"/>
      <c r="R100" s="257"/>
      <c r="S100" s="257"/>
      <c r="T100" s="257"/>
    </row>
    <row r="101" spans="2:20" ht="20.25" customHeight="1" x14ac:dyDescent="0.25">
      <c r="B101" s="292" t="s">
        <v>182</v>
      </c>
      <c r="C101" s="292" t="s">
        <v>686</v>
      </c>
      <c r="D101" s="260" t="s">
        <v>470</v>
      </c>
      <c r="E101" s="257" t="s">
        <v>249</v>
      </c>
      <c r="F101" s="261" t="s">
        <v>791</v>
      </c>
      <c r="G101" s="257" t="s">
        <v>250</v>
      </c>
      <c r="H101" s="257" t="s">
        <v>161</v>
      </c>
      <c r="I101" s="257" t="s">
        <v>149</v>
      </c>
      <c r="J101" s="257" t="s">
        <v>152</v>
      </c>
      <c r="K101" s="257">
        <f>L101+P101</f>
        <v>556847.35</v>
      </c>
      <c r="L101" s="257">
        <v>110903.35</v>
      </c>
      <c r="M101" s="257">
        <v>0</v>
      </c>
      <c r="N101" s="257">
        <v>0</v>
      </c>
      <c r="O101" s="257">
        <v>0</v>
      </c>
      <c r="P101" s="257">
        <v>445944</v>
      </c>
      <c r="Q101" s="257">
        <v>0</v>
      </c>
      <c r="R101" s="257" t="s">
        <v>727</v>
      </c>
      <c r="S101" s="257" t="s">
        <v>727</v>
      </c>
      <c r="T101" s="257" t="s">
        <v>721</v>
      </c>
    </row>
    <row r="102" spans="2:20" x14ac:dyDescent="0.25">
      <c r="B102" s="292"/>
      <c r="C102" s="292"/>
      <c r="D102" s="260"/>
      <c r="E102" s="257"/>
      <c r="F102" s="262"/>
      <c r="G102" s="257"/>
      <c r="H102" s="257"/>
      <c r="I102" s="257"/>
      <c r="J102" s="257"/>
      <c r="K102" s="257"/>
      <c r="L102" s="257"/>
      <c r="M102" s="257"/>
      <c r="N102" s="257"/>
      <c r="O102" s="257"/>
      <c r="P102" s="257"/>
      <c r="Q102" s="257"/>
      <c r="R102" s="257"/>
      <c r="S102" s="257"/>
      <c r="T102" s="257"/>
    </row>
    <row r="103" spans="2:20" ht="20.25" customHeight="1" x14ac:dyDescent="0.25">
      <c r="B103" s="292" t="s">
        <v>183</v>
      </c>
      <c r="C103" s="292" t="s">
        <v>687</v>
      </c>
      <c r="D103" s="260" t="s">
        <v>469</v>
      </c>
      <c r="E103" s="257" t="s">
        <v>258</v>
      </c>
      <c r="F103" s="261" t="s">
        <v>791</v>
      </c>
      <c r="G103" s="257" t="s">
        <v>269</v>
      </c>
      <c r="H103" s="257" t="s">
        <v>161</v>
      </c>
      <c r="I103" s="257" t="s">
        <v>149</v>
      </c>
      <c r="J103" s="257" t="s">
        <v>152</v>
      </c>
      <c r="K103" s="257">
        <f>L103+P103</f>
        <v>745219.15</v>
      </c>
      <c r="L103" s="257">
        <v>380256.77</v>
      </c>
      <c r="M103" s="257">
        <v>0</v>
      </c>
      <c r="N103" s="257">
        <v>0</v>
      </c>
      <c r="O103" s="257">
        <v>0</v>
      </c>
      <c r="P103" s="257">
        <v>364962.38</v>
      </c>
      <c r="Q103" s="257">
        <v>0</v>
      </c>
      <c r="R103" s="257" t="s">
        <v>752</v>
      </c>
      <c r="S103" s="258">
        <v>43378</v>
      </c>
      <c r="T103" s="257" t="s">
        <v>721</v>
      </c>
    </row>
    <row r="104" spans="2:20" x14ac:dyDescent="0.25">
      <c r="B104" s="292"/>
      <c r="C104" s="292"/>
      <c r="D104" s="260"/>
      <c r="E104" s="257"/>
      <c r="F104" s="262"/>
      <c r="G104" s="257"/>
      <c r="H104" s="257"/>
      <c r="I104" s="257"/>
      <c r="J104" s="257"/>
      <c r="K104" s="257"/>
      <c r="L104" s="257"/>
      <c r="M104" s="257"/>
      <c r="N104" s="257"/>
      <c r="O104" s="257"/>
      <c r="P104" s="257"/>
      <c r="Q104" s="257"/>
      <c r="R104" s="257"/>
      <c r="S104" s="258"/>
      <c r="T104" s="257"/>
    </row>
    <row r="105" spans="2:20" ht="20.25" customHeight="1" x14ac:dyDescent="0.25">
      <c r="B105" s="292" t="s">
        <v>419</v>
      </c>
      <c r="C105" s="292" t="s">
        <v>688</v>
      </c>
      <c r="D105" s="260" t="s">
        <v>324</v>
      </c>
      <c r="E105" s="257" t="s">
        <v>244</v>
      </c>
      <c r="F105" s="261" t="s">
        <v>791</v>
      </c>
      <c r="G105" s="257" t="s">
        <v>246</v>
      </c>
      <c r="H105" s="257" t="s">
        <v>161</v>
      </c>
      <c r="I105" s="257" t="s">
        <v>149</v>
      </c>
      <c r="J105" s="257" t="s">
        <v>152</v>
      </c>
      <c r="K105" s="257">
        <v>383477.23</v>
      </c>
      <c r="L105" s="257">
        <v>57521.58</v>
      </c>
      <c r="M105" s="257">
        <v>0</v>
      </c>
      <c r="N105" s="257">
        <v>0</v>
      </c>
      <c r="O105" s="257">
        <v>0</v>
      </c>
      <c r="P105" s="257">
        <v>325955.65000000002</v>
      </c>
      <c r="Q105" s="257">
        <v>0</v>
      </c>
      <c r="R105" s="257" t="s">
        <v>735</v>
      </c>
      <c r="S105" s="257" t="s">
        <v>735</v>
      </c>
      <c r="T105" s="257" t="s">
        <v>721</v>
      </c>
    </row>
    <row r="106" spans="2:20" x14ac:dyDescent="0.25">
      <c r="B106" s="292"/>
      <c r="C106" s="292"/>
      <c r="D106" s="260"/>
      <c r="E106" s="257"/>
      <c r="F106" s="262"/>
      <c r="G106" s="257"/>
      <c r="H106" s="257"/>
      <c r="I106" s="257"/>
      <c r="J106" s="257"/>
      <c r="K106" s="257"/>
      <c r="L106" s="257"/>
      <c r="M106" s="257"/>
      <c r="N106" s="257"/>
      <c r="O106" s="257"/>
      <c r="P106" s="257"/>
      <c r="Q106" s="257"/>
      <c r="R106" s="257"/>
      <c r="S106" s="257"/>
      <c r="T106" s="257"/>
    </row>
    <row r="107" spans="2:20" ht="20.25" customHeight="1" x14ac:dyDescent="0.25">
      <c r="B107" s="292" t="s">
        <v>420</v>
      </c>
      <c r="C107" s="292" t="s">
        <v>689</v>
      </c>
      <c r="D107" s="260" t="s">
        <v>325</v>
      </c>
      <c r="E107" s="257" t="s">
        <v>254</v>
      </c>
      <c r="F107" s="261" t="s">
        <v>791</v>
      </c>
      <c r="G107" s="257" t="s">
        <v>326</v>
      </c>
      <c r="H107" s="257" t="s">
        <v>161</v>
      </c>
      <c r="I107" s="257" t="s">
        <v>149</v>
      </c>
      <c r="J107" s="257" t="s">
        <v>152</v>
      </c>
      <c r="K107" s="257">
        <f>L107+P107</f>
        <v>1030366</v>
      </c>
      <c r="L107" s="257">
        <v>154555</v>
      </c>
      <c r="M107" s="257">
        <v>0</v>
      </c>
      <c r="N107" s="257">
        <v>0</v>
      </c>
      <c r="O107" s="257">
        <v>0</v>
      </c>
      <c r="P107" s="257">
        <v>875811</v>
      </c>
      <c r="Q107" s="257">
        <v>0</v>
      </c>
      <c r="R107" s="258">
        <v>43678</v>
      </c>
      <c r="S107" s="257"/>
      <c r="T107" s="257"/>
    </row>
    <row r="108" spans="2:20" x14ac:dyDescent="0.25">
      <c r="B108" s="292"/>
      <c r="C108" s="292"/>
      <c r="D108" s="260"/>
      <c r="E108" s="257"/>
      <c r="F108" s="262"/>
      <c r="G108" s="257"/>
      <c r="H108" s="257"/>
      <c r="I108" s="257"/>
      <c r="J108" s="257"/>
      <c r="K108" s="257"/>
      <c r="L108" s="257"/>
      <c r="M108" s="257"/>
      <c r="N108" s="257"/>
      <c r="O108" s="257"/>
      <c r="P108" s="257"/>
      <c r="Q108" s="257"/>
      <c r="R108" s="258"/>
      <c r="S108" s="257"/>
      <c r="T108" s="257"/>
    </row>
    <row r="109" spans="2:20" ht="20.25" customHeight="1" x14ac:dyDescent="0.25">
      <c r="B109" s="292" t="s">
        <v>421</v>
      </c>
      <c r="C109" s="292" t="s">
        <v>690</v>
      </c>
      <c r="D109" s="260" t="s">
        <v>327</v>
      </c>
      <c r="E109" s="257" t="s">
        <v>252</v>
      </c>
      <c r="F109" s="261" t="s">
        <v>791</v>
      </c>
      <c r="G109" s="257" t="s">
        <v>253</v>
      </c>
      <c r="H109" s="257" t="s">
        <v>161</v>
      </c>
      <c r="I109" s="257" t="s">
        <v>149</v>
      </c>
      <c r="J109" s="257" t="s">
        <v>152</v>
      </c>
      <c r="K109" s="257">
        <v>1134682.3999999999</v>
      </c>
      <c r="L109" s="257">
        <v>281857.40000000002</v>
      </c>
      <c r="M109" s="257">
        <v>0</v>
      </c>
      <c r="N109" s="257">
        <v>0</v>
      </c>
      <c r="O109" s="257">
        <v>0</v>
      </c>
      <c r="P109" s="257">
        <v>852825</v>
      </c>
      <c r="Q109" s="257">
        <v>0</v>
      </c>
      <c r="R109" s="258" t="s">
        <v>727</v>
      </c>
      <c r="S109" s="257" t="s">
        <v>727</v>
      </c>
      <c r="T109" s="257" t="s">
        <v>721</v>
      </c>
    </row>
    <row r="110" spans="2:20" x14ac:dyDescent="0.25">
      <c r="B110" s="292"/>
      <c r="C110" s="292"/>
      <c r="D110" s="260"/>
      <c r="E110" s="257"/>
      <c r="F110" s="262"/>
      <c r="G110" s="257"/>
      <c r="H110" s="257"/>
      <c r="I110" s="257"/>
      <c r="J110" s="257"/>
      <c r="K110" s="257"/>
      <c r="L110" s="257"/>
      <c r="M110" s="257"/>
      <c r="N110" s="257"/>
      <c r="O110" s="257"/>
      <c r="P110" s="257"/>
      <c r="Q110" s="257"/>
      <c r="R110" s="258"/>
      <c r="S110" s="257"/>
      <c r="T110" s="257"/>
    </row>
    <row r="111" spans="2:20" ht="36" x14ac:dyDescent="0.25">
      <c r="B111" s="78" t="s">
        <v>802</v>
      </c>
      <c r="C111" s="78" t="s">
        <v>803</v>
      </c>
      <c r="D111" s="76" t="s">
        <v>804</v>
      </c>
      <c r="E111" s="73" t="s">
        <v>249</v>
      </c>
      <c r="F111" s="72" t="s">
        <v>805</v>
      </c>
      <c r="G111" s="72" t="s">
        <v>250</v>
      </c>
      <c r="H111" s="72" t="s">
        <v>161</v>
      </c>
      <c r="I111" s="72" t="s">
        <v>149</v>
      </c>
      <c r="J111" s="72" t="s">
        <v>152</v>
      </c>
      <c r="K111" s="71">
        <f>L111+P111</f>
        <v>450000</v>
      </c>
      <c r="L111" s="71">
        <v>168881.2</v>
      </c>
      <c r="M111" s="71">
        <v>0</v>
      </c>
      <c r="N111" s="71">
        <v>0</v>
      </c>
      <c r="O111" s="71">
        <v>0</v>
      </c>
      <c r="P111" s="71">
        <v>281118.8</v>
      </c>
      <c r="Q111" s="71">
        <v>0</v>
      </c>
      <c r="R111" s="95">
        <v>43922</v>
      </c>
      <c r="S111" s="71"/>
      <c r="T111" s="71"/>
    </row>
    <row r="112" spans="2:20" x14ac:dyDescent="0.25">
      <c r="B112" s="102" t="s">
        <v>793</v>
      </c>
      <c r="C112" s="102"/>
      <c r="D112" s="266" t="s">
        <v>165</v>
      </c>
      <c r="E112" s="266"/>
      <c r="F112" s="266"/>
      <c r="G112" s="266"/>
      <c r="H112" s="266"/>
      <c r="I112" s="266"/>
      <c r="J112" s="266"/>
      <c r="K112" s="266"/>
      <c r="L112" s="266"/>
      <c r="M112" s="266"/>
      <c r="N112" s="266"/>
      <c r="O112" s="266"/>
      <c r="P112" s="266"/>
      <c r="Q112" s="266"/>
      <c r="R112" s="266"/>
      <c r="S112" s="266"/>
      <c r="T112" s="266"/>
    </row>
    <row r="113" spans="2:20" ht="20.25" customHeight="1" x14ac:dyDescent="0.25">
      <c r="B113" s="292" t="s">
        <v>186</v>
      </c>
      <c r="C113" s="261" t="s">
        <v>806</v>
      </c>
      <c r="D113" s="260" t="s">
        <v>328</v>
      </c>
      <c r="E113" s="257" t="s">
        <v>252</v>
      </c>
      <c r="F113" s="261" t="s">
        <v>791</v>
      </c>
      <c r="G113" s="257" t="s">
        <v>253</v>
      </c>
      <c r="H113" s="257" t="s">
        <v>329</v>
      </c>
      <c r="I113" s="257" t="s">
        <v>149</v>
      </c>
      <c r="J113" s="257" t="s">
        <v>32</v>
      </c>
      <c r="K113" s="257">
        <v>192231.91</v>
      </c>
      <c r="L113" s="257">
        <v>28834.79</v>
      </c>
      <c r="M113" s="257">
        <v>0</v>
      </c>
      <c r="N113" s="257">
        <v>0</v>
      </c>
      <c r="O113" s="257">
        <v>0</v>
      </c>
      <c r="P113" s="257">
        <v>163397.12</v>
      </c>
      <c r="Q113" s="257">
        <v>0</v>
      </c>
      <c r="R113" s="258">
        <v>43709</v>
      </c>
      <c r="S113" s="258"/>
      <c r="T113" s="257"/>
    </row>
    <row r="114" spans="2:20" x14ac:dyDescent="0.25">
      <c r="B114" s="292"/>
      <c r="C114" s="262"/>
      <c r="D114" s="260"/>
      <c r="E114" s="257"/>
      <c r="F114" s="262"/>
      <c r="G114" s="257"/>
      <c r="H114" s="257"/>
      <c r="I114" s="257"/>
      <c r="J114" s="257"/>
      <c r="K114" s="257"/>
      <c r="L114" s="257"/>
      <c r="M114" s="257"/>
      <c r="N114" s="257"/>
      <c r="O114" s="257"/>
      <c r="P114" s="257"/>
      <c r="Q114" s="257"/>
      <c r="R114" s="258"/>
      <c r="S114" s="258"/>
      <c r="T114" s="257"/>
    </row>
    <row r="115" spans="2:20" ht="20.25" customHeight="1" x14ac:dyDescent="0.25">
      <c r="B115" s="292" t="s">
        <v>188</v>
      </c>
      <c r="C115" s="257" t="s">
        <v>807</v>
      </c>
      <c r="D115" s="260" t="s">
        <v>391</v>
      </c>
      <c r="E115" s="257" t="s">
        <v>249</v>
      </c>
      <c r="F115" s="261" t="s">
        <v>791</v>
      </c>
      <c r="G115" s="257" t="s">
        <v>250</v>
      </c>
      <c r="H115" s="257" t="s">
        <v>329</v>
      </c>
      <c r="I115" s="257" t="s">
        <v>149</v>
      </c>
      <c r="J115" s="257" t="s">
        <v>32</v>
      </c>
      <c r="K115" s="257">
        <v>130739.7</v>
      </c>
      <c r="L115" s="257">
        <v>19610.96</v>
      </c>
      <c r="M115" s="257">
        <v>0</v>
      </c>
      <c r="N115" s="257">
        <v>0</v>
      </c>
      <c r="O115" s="257">
        <v>0</v>
      </c>
      <c r="P115" s="257">
        <v>111128.74</v>
      </c>
      <c r="Q115" s="257">
        <v>0</v>
      </c>
      <c r="R115" s="257" t="s">
        <v>728</v>
      </c>
      <c r="S115" s="274" t="s">
        <v>725</v>
      </c>
      <c r="T115" s="257" t="s">
        <v>721</v>
      </c>
    </row>
    <row r="116" spans="2:20" x14ac:dyDescent="0.25">
      <c r="B116" s="292"/>
      <c r="C116" s="257"/>
      <c r="D116" s="260"/>
      <c r="E116" s="257"/>
      <c r="F116" s="262"/>
      <c r="G116" s="257"/>
      <c r="H116" s="257"/>
      <c r="I116" s="257"/>
      <c r="J116" s="257"/>
      <c r="K116" s="257"/>
      <c r="L116" s="257"/>
      <c r="M116" s="257"/>
      <c r="N116" s="257"/>
      <c r="O116" s="257"/>
      <c r="P116" s="257"/>
      <c r="Q116" s="257"/>
      <c r="R116" s="257"/>
      <c r="S116" s="274"/>
      <c r="T116" s="257"/>
    </row>
    <row r="117" spans="2:20" ht="20.25" customHeight="1" x14ac:dyDescent="0.25">
      <c r="B117" s="292" t="s">
        <v>189</v>
      </c>
      <c r="C117" s="257" t="s">
        <v>808</v>
      </c>
      <c r="D117" s="260" t="s">
        <v>392</v>
      </c>
      <c r="E117" s="257" t="s">
        <v>244</v>
      </c>
      <c r="F117" s="261" t="s">
        <v>791</v>
      </c>
      <c r="G117" s="257" t="s">
        <v>246</v>
      </c>
      <c r="H117" s="257" t="s">
        <v>329</v>
      </c>
      <c r="I117" s="257" t="s">
        <v>149</v>
      </c>
      <c r="J117" s="257" t="s">
        <v>32</v>
      </c>
      <c r="K117" s="257">
        <f>L117+O117+P117</f>
        <v>180357.27000000002</v>
      </c>
      <c r="L117" s="257">
        <v>6208.52</v>
      </c>
      <c r="M117" s="257">
        <v>0</v>
      </c>
      <c r="N117" s="257">
        <v>0</v>
      </c>
      <c r="O117" s="257">
        <v>138967.14000000001</v>
      </c>
      <c r="P117" s="257">
        <v>35181.61</v>
      </c>
      <c r="Q117" s="257">
        <v>0</v>
      </c>
      <c r="R117" s="257" t="s">
        <v>725</v>
      </c>
      <c r="S117" s="274" t="s">
        <v>729</v>
      </c>
      <c r="T117" s="257" t="s">
        <v>721</v>
      </c>
    </row>
    <row r="118" spans="2:20" x14ac:dyDescent="0.25">
      <c r="B118" s="292"/>
      <c r="C118" s="257"/>
      <c r="D118" s="260"/>
      <c r="E118" s="257"/>
      <c r="F118" s="262"/>
      <c r="G118" s="257"/>
      <c r="H118" s="257"/>
      <c r="I118" s="257"/>
      <c r="J118" s="257"/>
      <c r="K118" s="257"/>
      <c r="L118" s="257"/>
      <c r="M118" s="257"/>
      <c r="N118" s="257"/>
      <c r="O118" s="257"/>
      <c r="P118" s="257"/>
      <c r="Q118" s="257"/>
      <c r="R118" s="257"/>
      <c r="S118" s="274"/>
      <c r="T118" s="257"/>
    </row>
    <row r="119" spans="2:20" ht="20.25" customHeight="1" x14ac:dyDescent="0.25">
      <c r="B119" s="292" t="s">
        <v>422</v>
      </c>
      <c r="C119" s="257" t="s">
        <v>809</v>
      </c>
      <c r="D119" s="260" t="s">
        <v>393</v>
      </c>
      <c r="E119" s="257" t="s">
        <v>254</v>
      </c>
      <c r="F119" s="261" t="s">
        <v>791</v>
      </c>
      <c r="G119" s="257" t="s">
        <v>273</v>
      </c>
      <c r="H119" s="257" t="s">
        <v>329</v>
      </c>
      <c r="I119" s="257" t="s">
        <v>149</v>
      </c>
      <c r="J119" s="257" t="s">
        <v>32</v>
      </c>
      <c r="K119" s="257">
        <v>100447.44</v>
      </c>
      <c r="L119" s="257">
        <v>15067.12</v>
      </c>
      <c r="M119" s="257">
        <v>0</v>
      </c>
      <c r="N119" s="257">
        <v>0</v>
      </c>
      <c r="O119" s="257">
        <v>0</v>
      </c>
      <c r="P119" s="257">
        <v>85380.32</v>
      </c>
      <c r="Q119" s="257">
        <v>0</v>
      </c>
      <c r="R119" s="258">
        <v>43374</v>
      </c>
      <c r="S119" s="258">
        <v>43404</v>
      </c>
      <c r="T119" s="257" t="s">
        <v>721</v>
      </c>
    </row>
    <row r="120" spans="2:20" x14ac:dyDescent="0.25">
      <c r="B120" s="292"/>
      <c r="C120" s="257"/>
      <c r="D120" s="260"/>
      <c r="E120" s="257"/>
      <c r="F120" s="262"/>
      <c r="G120" s="257"/>
      <c r="H120" s="257"/>
      <c r="I120" s="257"/>
      <c r="J120" s="257"/>
      <c r="K120" s="257"/>
      <c r="L120" s="257"/>
      <c r="M120" s="257"/>
      <c r="N120" s="257"/>
      <c r="O120" s="257"/>
      <c r="P120" s="257"/>
      <c r="Q120" s="257"/>
      <c r="R120" s="258"/>
      <c r="S120" s="258"/>
      <c r="T120" s="257"/>
    </row>
    <row r="121" spans="2:20" ht="20.25" customHeight="1" x14ac:dyDescent="0.25">
      <c r="B121" s="292" t="s">
        <v>423</v>
      </c>
      <c r="C121" s="257" t="s">
        <v>810</v>
      </c>
      <c r="D121" s="260" t="s">
        <v>394</v>
      </c>
      <c r="E121" s="257" t="s">
        <v>258</v>
      </c>
      <c r="F121" s="261" t="s">
        <v>791</v>
      </c>
      <c r="G121" s="257" t="s">
        <v>269</v>
      </c>
      <c r="H121" s="257" t="s">
        <v>329</v>
      </c>
      <c r="I121" s="257" t="s">
        <v>149</v>
      </c>
      <c r="J121" s="257" t="s">
        <v>32</v>
      </c>
      <c r="K121" s="257">
        <v>38050.839999999997</v>
      </c>
      <c r="L121" s="257">
        <v>5707.63</v>
      </c>
      <c r="M121" s="257">
        <v>0</v>
      </c>
      <c r="N121" s="257">
        <v>0</v>
      </c>
      <c r="O121" s="257">
        <v>0</v>
      </c>
      <c r="P121" s="257">
        <v>32343.21</v>
      </c>
      <c r="Q121" s="257">
        <v>0</v>
      </c>
      <c r="R121" s="257" t="s">
        <v>728</v>
      </c>
      <c r="S121" s="257" t="s">
        <v>728</v>
      </c>
      <c r="T121" s="257" t="s">
        <v>721</v>
      </c>
    </row>
    <row r="122" spans="2:20" x14ac:dyDescent="0.25">
      <c r="B122" s="292"/>
      <c r="C122" s="257"/>
      <c r="D122" s="260"/>
      <c r="E122" s="257"/>
      <c r="F122" s="262"/>
      <c r="G122" s="257"/>
      <c r="H122" s="257"/>
      <c r="I122" s="257"/>
      <c r="J122" s="257"/>
      <c r="K122" s="257"/>
      <c r="L122" s="257"/>
      <c r="M122" s="257"/>
      <c r="N122" s="257"/>
      <c r="O122" s="257"/>
      <c r="P122" s="257"/>
      <c r="Q122" s="257"/>
      <c r="R122" s="257"/>
      <c r="S122" s="257"/>
      <c r="T122" s="257"/>
    </row>
    <row r="123" spans="2:20" x14ac:dyDescent="0.25">
      <c r="B123" s="103" t="s">
        <v>216</v>
      </c>
      <c r="C123" s="103"/>
      <c r="D123" s="291" t="s">
        <v>330</v>
      </c>
      <c r="E123" s="291"/>
      <c r="F123" s="291"/>
      <c r="G123" s="291"/>
      <c r="H123" s="291"/>
      <c r="I123" s="291"/>
      <c r="J123" s="291"/>
      <c r="K123" s="291"/>
      <c r="L123" s="291"/>
      <c r="M123" s="291"/>
      <c r="N123" s="291"/>
      <c r="O123" s="291"/>
      <c r="P123" s="291"/>
      <c r="Q123" s="291"/>
      <c r="R123" s="291"/>
      <c r="S123" s="291"/>
      <c r="T123" s="291"/>
    </row>
    <row r="124" spans="2:20" x14ac:dyDescent="0.25">
      <c r="B124" s="102" t="s">
        <v>190</v>
      </c>
      <c r="C124" s="102"/>
      <c r="D124" s="266" t="s">
        <v>173</v>
      </c>
      <c r="E124" s="266"/>
      <c r="F124" s="266"/>
      <c r="G124" s="266"/>
      <c r="H124" s="266"/>
      <c r="I124" s="266"/>
      <c r="J124" s="266"/>
      <c r="K124" s="266"/>
      <c r="L124" s="266"/>
      <c r="M124" s="266"/>
      <c r="N124" s="266"/>
      <c r="O124" s="266"/>
      <c r="P124" s="266"/>
      <c r="Q124" s="266"/>
      <c r="R124" s="266"/>
      <c r="S124" s="266"/>
      <c r="T124" s="266"/>
    </row>
    <row r="125" spans="2:20" ht="36" x14ac:dyDescent="0.25">
      <c r="B125" s="77" t="s">
        <v>191</v>
      </c>
      <c r="C125" s="96" t="s">
        <v>811</v>
      </c>
      <c r="D125" s="82" t="s">
        <v>331</v>
      </c>
      <c r="E125" s="72" t="s">
        <v>252</v>
      </c>
      <c r="F125" s="72" t="s">
        <v>332</v>
      </c>
      <c r="G125" s="72" t="s">
        <v>253</v>
      </c>
      <c r="H125" s="72" t="s">
        <v>174</v>
      </c>
      <c r="I125" s="72" t="s">
        <v>149</v>
      </c>
      <c r="J125" s="72" t="s">
        <v>152</v>
      </c>
      <c r="K125" s="72">
        <v>57925</v>
      </c>
      <c r="L125" s="72">
        <v>8690</v>
      </c>
      <c r="M125" s="72">
        <v>0</v>
      </c>
      <c r="N125" s="72">
        <v>0</v>
      </c>
      <c r="O125" s="72">
        <v>0</v>
      </c>
      <c r="P125" s="72">
        <v>49235</v>
      </c>
      <c r="Q125" s="72">
        <v>0</v>
      </c>
      <c r="R125" s="72" t="s">
        <v>749</v>
      </c>
      <c r="S125" s="72"/>
      <c r="T125" s="72"/>
    </row>
    <row r="126" spans="2:20" x14ac:dyDescent="0.25">
      <c r="B126" s="103" t="s">
        <v>217</v>
      </c>
      <c r="C126" s="103"/>
      <c r="D126" s="291" t="s">
        <v>333</v>
      </c>
      <c r="E126" s="291"/>
      <c r="F126" s="291"/>
      <c r="G126" s="291"/>
      <c r="H126" s="291"/>
      <c r="I126" s="291"/>
      <c r="J126" s="291"/>
      <c r="K126" s="291"/>
      <c r="L126" s="291"/>
      <c r="M126" s="291"/>
      <c r="N126" s="291"/>
      <c r="O126" s="291"/>
      <c r="P126" s="291"/>
      <c r="Q126" s="291"/>
      <c r="R126" s="291"/>
      <c r="S126" s="291"/>
      <c r="T126" s="291"/>
    </row>
    <row r="127" spans="2:20" x14ac:dyDescent="0.25">
      <c r="B127" s="102" t="s">
        <v>194</v>
      </c>
      <c r="C127" s="102"/>
      <c r="D127" s="266" t="s">
        <v>209</v>
      </c>
      <c r="E127" s="266"/>
      <c r="F127" s="266"/>
      <c r="G127" s="266"/>
      <c r="H127" s="266"/>
      <c r="I127" s="266"/>
      <c r="J127" s="266"/>
      <c r="K127" s="266"/>
      <c r="L127" s="266"/>
      <c r="M127" s="266"/>
      <c r="N127" s="266"/>
      <c r="O127" s="266"/>
      <c r="P127" s="266"/>
      <c r="Q127" s="266"/>
      <c r="R127" s="266"/>
      <c r="S127" s="266"/>
      <c r="T127" s="266"/>
    </row>
    <row r="128" spans="2:20" ht="36" x14ac:dyDescent="0.25">
      <c r="B128" s="77" t="s">
        <v>195</v>
      </c>
      <c r="C128" s="72" t="s">
        <v>812</v>
      </c>
      <c r="D128" s="82" t="s">
        <v>334</v>
      </c>
      <c r="E128" s="72" t="s">
        <v>335</v>
      </c>
      <c r="F128" s="72" t="s">
        <v>336</v>
      </c>
      <c r="G128" s="72" t="s">
        <v>253</v>
      </c>
      <c r="H128" s="72" t="s">
        <v>210</v>
      </c>
      <c r="I128" s="72" t="s">
        <v>149</v>
      </c>
      <c r="J128" s="72" t="s">
        <v>32</v>
      </c>
      <c r="K128" s="72">
        <f>L128+P128</f>
        <v>2559135.1500000004</v>
      </c>
      <c r="L128" s="72">
        <v>383870.28</v>
      </c>
      <c r="M128" s="72">
        <v>0</v>
      </c>
      <c r="N128" s="72">
        <v>0</v>
      </c>
      <c r="O128" s="72">
        <v>0</v>
      </c>
      <c r="P128" s="72">
        <v>2175264.87</v>
      </c>
      <c r="Q128" s="72">
        <v>0</v>
      </c>
      <c r="R128" s="85">
        <v>42736</v>
      </c>
      <c r="S128" s="98" t="s">
        <v>746</v>
      </c>
      <c r="T128" s="72" t="s">
        <v>721</v>
      </c>
    </row>
    <row r="129" spans="2:20" x14ac:dyDescent="0.25">
      <c r="B129" s="102" t="s">
        <v>197</v>
      </c>
      <c r="C129" s="102"/>
      <c r="D129" s="266" t="s">
        <v>337</v>
      </c>
      <c r="E129" s="266"/>
      <c r="F129" s="266"/>
      <c r="G129" s="266"/>
      <c r="H129" s="266"/>
      <c r="I129" s="266"/>
      <c r="J129" s="266"/>
      <c r="K129" s="266"/>
      <c r="L129" s="266"/>
      <c r="M129" s="266"/>
      <c r="N129" s="266"/>
      <c r="O129" s="266"/>
      <c r="P129" s="266"/>
      <c r="Q129" s="266"/>
      <c r="R129" s="266"/>
      <c r="S129" s="266"/>
      <c r="T129" s="266"/>
    </row>
    <row r="130" spans="2:20" ht="36" x14ac:dyDescent="0.25">
      <c r="B130" s="77" t="s">
        <v>198</v>
      </c>
      <c r="C130" s="72" t="s">
        <v>813</v>
      </c>
      <c r="D130" s="82" t="s">
        <v>338</v>
      </c>
      <c r="E130" s="72" t="s">
        <v>339</v>
      </c>
      <c r="F130" s="72" t="s">
        <v>336</v>
      </c>
      <c r="G130" s="72" t="s">
        <v>340</v>
      </c>
      <c r="H130" s="72" t="s">
        <v>211</v>
      </c>
      <c r="I130" s="72" t="s">
        <v>149</v>
      </c>
      <c r="J130" s="72" t="s">
        <v>32</v>
      </c>
      <c r="K130" s="72">
        <v>4477307</v>
      </c>
      <c r="L130" s="72">
        <v>0</v>
      </c>
      <c r="M130" s="72">
        <v>0</v>
      </c>
      <c r="N130" s="72">
        <v>671596.05</v>
      </c>
      <c r="O130" s="72">
        <v>0</v>
      </c>
      <c r="P130" s="72">
        <v>3805710.95</v>
      </c>
      <c r="Q130" s="72">
        <v>0</v>
      </c>
      <c r="R130" s="72" t="s">
        <v>724</v>
      </c>
      <c r="S130" s="72" t="s">
        <v>724</v>
      </c>
      <c r="T130" s="72" t="s">
        <v>721</v>
      </c>
    </row>
    <row r="131" spans="2:20" x14ac:dyDescent="0.25">
      <c r="B131" s="102" t="s">
        <v>386</v>
      </c>
      <c r="C131" s="102"/>
      <c r="D131" s="266" t="s">
        <v>206</v>
      </c>
      <c r="E131" s="266"/>
      <c r="F131" s="266"/>
      <c r="G131" s="266"/>
      <c r="H131" s="266"/>
      <c r="I131" s="266"/>
      <c r="J131" s="266"/>
      <c r="K131" s="266"/>
      <c r="L131" s="266"/>
      <c r="M131" s="266"/>
      <c r="N131" s="266"/>
      <c r="O131" s="266"/>
      <c r="P131" s="266"/>
      <c r="Q131" s="266"/>
      <c r="R131" s="266"/>
      <c r="S131" s="266"/>
      <c r="T131" s="266"/>
    </row>
    <row r="132" spans="2:20" ht="36" x14ac:dyDescent="0.25">
      <c r="B132" s="77" t="s">
        <v>424</v>
      </c>
      <c r="C132" s="77" t="s">
        <v>819</v>
      </c>
      <c r="D132" s="82" t="s">
        <v>341</v>
      </c>
      <c r="E132" s="72" t="s">
        <v>342</v>
      </c>
      <c r="F132" s="72" t="s">
        <v>336</v>
      </c>
      <c r="G132" s="72" t="s">
        <v>246</v>
      </c>
      <c r="H132" s="72" t="s">
        <v>208</v>
      </c>
      <c r="I132" s="72" t="s">
        <v>149</v>
      </c>
      <c r="J132" s="72" t="s">
        <v>32</v>
      </c>
      <c r="K132" s="72">
        <f>L132+P132</f>
        <v>845515.15</v>
      </c>
      <c r="L132" s="72">
        <v>269918.12</v>
      </c>
      <c r="M132" s="72">
        <v>0</v>
      </c>
      <c r="N132" s="72">
        <v>0</v>
      </c>
      <c r="O132" s="72">
        <v>0</v>
      </c>
      <c r="P132" s="72">
        <v>575597.03</v>
      </c>
      <c r="Q132" s="72">
        <v>0</v>
      </c>
      <c r="R132" s="72" t="s">
        <v>754</v>
      </c>
      <c r="S132" s="72" t="s">
        <v>754</v>
      </c>
      <c r="T132" s="72" t="s">
        <v>721</v>
      </c>
    </row>
    <row r="133" spans="2:20" ht="24" x14ac:dyDescent="0.25">
      <c r="B133" s="77" t="s">
        <v>425</v>
      </c>
      <c r="C133" s="77" t="s">
        <v>820</v>
      </c>
      <c r="D133" s="82" t="s">
        <v>343</v>
      </c>
      <c r="E133" s="72" t="s">
        <v>344</v>
      </c>
      <c r="F133" s="72" t="s">
        <v>336</v>
      </c>
      <c r="G133" s="72" t="s">
        <v>273</v>
      </c>
      <c r="H133" s="72" t="s">
        <v>208</v>
      </c>
      <c r="I133" s="72" t="s">
        <v>149</v>
      </c>
      <c r="J133" s="72" t="s">
        <v>32</v>
      </c>
      <c r="K133" s="72">
        <f>N133+P133</f>
        <v>1797691.56</v>
      </c>
      <c r="L133" s="72">
        <v>0</v>
      </c>
      <c r="M133" s="72">
        <v>0</v>
      </c>
      <c r="N133" s="72">
        <v>653820.42000000004</v>
      </c>
      <c r="O133" s="72">
        <v>0</v>
      </c>
      <c r="P133" s="72">
        <v>1143871.1399999999</v>
      </c>
      <c r="Q133" s="72">
        <v>0</v>
      </c>
      <c r="R133" s="72" t="s">
        <v>754</v>
      </c>
      <c r="S133" s="72" t="s">
        <v>754</v>
      </c>
      <c r="T133" s="72" t="s">
        <v>721</v>
      </c>
    </row>
    <row r="134" spans="2:20" ht="20.25" customHeight="1" x14ac:dyDescent="0.25">
      <c r="B134" s="292" t="s">
        <v>426</v>
      </c>
      <c r="C134" s="280" t="s">
        <v>821</v>
      </c>
      <c r="D134" s="260" t="s">
        <v>345</v>
      </c>
      <c r="E134" s="261" t="s">
        <v>818</v>
      </c>
      <c r="F134" s="257" t="s">
        <v>336</v>
      </c>
      <c r="G134" s="257" t="s">
        <v>269</v>
      </c>
      <c r="H134" s="257" t="s">
        <v>208</v>
      </c>
      <c r="I134" s="257" t="s">
        <v>149</v>
      </c>
      <c r="J134" s="257" t="s">
        <v>32</v>
      </c>
      <c r="K134" s="257">
        <f>L134+N134+P134</f>
        <v>905471.58000000007</v>
      </c>
      <c r="L134" s="257">
        <v>84500</v>
      </c>
      <c r="M134" s="257">
        <v>0</v>
      </c>
      <c r="N134" s="257">
        <v>371818.58</v>
      </c>
      <c r="O134" s="257">
        <v>0</v>
      </c>
      <c r="P134" s="257">
        <v>449153</v>
      </c>
      <c r="Q134" s="257">
        <v>0</v>
      </c>
      <c r="R134" s="258">
        <v>42614</v>
      </c>
      <c r="S134" s="257" t="s">
        <v>737</v>
      </c>
      <c r="T134" s="257" t="s">
        <v>721</v>
      </c>
    </row>
    <row r="135" spans="2:20" x14ac:dyDescent="0.25">
      <c r="B135" s="292"/>
      <c r="C135" s="281"/>
      <c r="D135" s="260"/>
      <c r="E135" s="262"/>
      <c r="F135" s="257"/>
      <c r="G135" s="257"/>
      <c r="H135" s="257"/>
      <c r="I135" s="257"/>
      <c r="J135" s="257"/>
      <c r="K135" s="257"/>
      <c r="L135" s="257"/>
      <c r="M135" s="257"/>
      <c r="N135" s="257"/>
      <c r="O135" s="257"/>
      <c r="P135" s="257"/>
      <c r="Q135" s="257"/>
      <c r="R135" s="258"/>
      <c r="S135" s="257"/>
      <c r="T135" s="257"/>
    </row>
    <row r="136" spans="2:20" ht="36" x14ac:dyDescent="0.25">
      <c r="B136" s="77" t="s">
        <v>427</v>
      </c>
      <c r="C136" s="77" t="s">
        <v>822</v>
      </c>
      <c r="D136" s="82" t="s">
        <v>346</v>
      </c>
      <c r="E136" s="72" t="s">
        <v>335</v>
      </c>
      <c r="F136" s="72" t="s">
        <v>336</v>
      </c>
      <c r="G136" s="72" t="s">
        <v>253</v>
      </c>
      <c r="H136" s="72" t="s">
        <v>208</v>
      </c>
      <c r="I136" s="72" t="s">
        <v>149</v>
      </c>
      <c r="J136" s="72" t="s">
        <v>32</v>
      </c>
      <c r="K136" s="72">
        <f>L136+N136+P136</f>
        <v>4050991.2</v>
      </c>
      <c r="L136" s="72">
        <v>642382.46</v>
      </c>
      <c r="M136" s="72">
        <v>0</v>
      </c>
      <c r="N136" s="72">
        <v>800000</v>
      </c>
      <c r="O136" s="72">
        <v>0</v>
      </c>
      <c r="P136" s="72">
        <v>2608608.7400000002</v>
      </c>
      <c r="Q136" s="72">
        <v>0</v>
      </c>
      <c r="R136" s="72" t="s">
        <v>746</v>
      </c>
      <c r="S136" s="72" t="s">
        <v>746</v>
      </c>
      <c r="T136" s="72" t="s">
        <v>721</v>
      </c>
    </row>
    <row r="137" spans="2:20" ht="36" x14ac:dyDescent="0.25">
      <c r="B137" s="77" t="s">
        <v>428</v>
      </c>
      <c r="C137" s="77" t="s">
        <v>823</v>
      </c>
      <c r="D137" s="82" t="s">
        <v>347</v>
      </c>
      <c r="E137" s="72" t="s">
        <v>348</v>
      </c>
      <c r="F137" s="72" t="s">
        <v>336</v>
      </c>
      <c r="G137" s="72" t="s">
        <v>250</v>
      </c>
      <c r="H137" s="72" t="s">
        <v>208</v>
      </c>
      <c r="I137" s="72" t="s">
        <v>149</v>
      </c>
      <c r="J137" s="72" t="s">
        <v>32</v>
      </c>
      <c r="K137" s="72">
        <f>L137+P137</f>
        <v>1321260</v>
      </c>
      <c r="L137" s="72">
        <v>381061.87</v>
      </c>
      <c r="M137" s="72">
        <v>0</v>
      </c>
      <c r="N137" s="72">
        <v>0</v>
      </c>
      <c r="O137" s="72">
        <v>0</v>
      </c>
      <c r="P137" s="72">
        <v>940198.13</v>
      </c>
      <c r="Q137" s="72">
        <v>0</v>
      </c>
      <c r="R137" s="72" t="s">
        <v>746</v>
      </c>
      <c r="S137" s="72" t="s">
        <v>746</v>
      </c>
      <c r="T137" s="72" t="s">
        <v>721</v>
      </c>
    </row>
    <row r="138" spans="2:20" ht="24" x14ac:dyDescent="0.25">
      <c r="B138" s="72" t="s">
        <v>814</v>
      </c>
      <c r="C138" s="77" t="s">
        <v>824</v>
      </c>
      <c r="D138" s="78" t="s">
        <v>828</v>
      </c>
      <c r="E138" s="78" t="s">
        <v>342</v>
      </c>
      <c r="F138" s="77" t="s">
        <v>336</v>
      </c>
      <c r="G138" s="77" t="s">
        <v>246</v>
      </c>
      <c r="H138" s="77" t="s">
        <v>208</v>
      </c>
      <c r="I138" s="79" t="s">
        <v>149</v>
      </c>
      <c r="J138" s="79" t="s">
        <v>32</v>
      </c>
      <c r="K138" s="72">
        <f>L138+P138</f>
        <v>225802.40000000002</v>
      </c>
      <c r="L138" s="72">
        <v>45160.480000000003</v>
      </c>
      <c r="M138" s="72">
        <v>0</v>
      </c>
      <c r="N138" s="72">
        <v>0</v>
      </c>
      <c r="O138" s="72">
        <v>0</v>
      </c>
      <c r="P138" s="72">
        <v>180641.92000000001</v>
      </c>
      <c r="Q138" s="72">
        <v>0</v>
      </c>
      <c r="R138" s="84">
        <v>43554</v>
      </c>
      <c r="S138" s="72"/>
      <c r="T138" s="72"/>
    </row>
    <row r="139" spans="2:20" ht="36" x14ac:dyDescent="0.25">
      <c r="B139" s="72" t="s">
        <v>815</v>
      </c>
      <c r="C139" s="77" t="s">
        <v>825</v>
      </c>
      <c r="D139" s="78" t="s">
        <v>829</v>
      </c>
      <c r="E139" s="78" t="s">
        <v>818</v>
      </c>
      <c r="F139" s="77" t="s">
        <v>336</v>
      </c>
      <c r="G139" s="77" t="s">
        <v>832</v>
      </c>
      <c r="H139" s="77" t="s">
        <v>208</v>
      </c>
      <c r="I139" s="79" t="s">
        <v>149</v>
      </c>
      <c r="J139" s="79" t="s">
        <v>32</v>
      </c>
      <c r="K139" s="72">
        <f>N139+P139</f>
        <v>182600</v>
      </c>
      <c r="L139" s="72">
        <v>0</v>
      </c>
      <c r="M139" s="72">
        <v>0</v>
      </c>
      <c r="N139" s="72">
        <v>91300</v>
      </c>
      <c r="O139" s="72">
        <v>0</v>
      </c>
      <c r="P139" s="72">
        <v>91300</v>
      </c>
      <c r="Q139" s="72">
        <v>0</v>
      </c>
      <c r="R139" s="84">
        <v>43497</v>
      </c>
      <c r="S139" s="99">
        <v>43483</v>
      </c>
      <c r="T139" s="97"/>
    </row>
    <row r="140" spans="2:20" ht="24" x14ac:dyDescent="0.25">
      <c r="B140" s="72" t="s">
        <v>816</v>
      </c>
      <c r="C140" s="77" t="s">
        <v>826</v>
      </c>
      <c r="D140" s="78" t="s">
        <v>830</v>
      </c>
      <c r="E140" s="78" t="s">
        <v>335</v>
      </c>
      <c r="F140" s="77" t="s">
        <v>336</v>
      </c>
      <c r="G140" s="77" t="s">
        <v>253</v>
      </c>
      <c r="H140" s="77" t="s">
        <v>208</v>
      </c>
      <c r="I140" s="79" t="s">
        <v>149</v>
      </c>
      <c r="J140" s="79" t="s">
        <v>32</v>
      </c>
      <c r="K140" s="72">
        <f>L140+P140</f>
        <v>1153607.98</v>
      </c>
      <c r="L140" s="72">
        <v>230721.6</v>
      </c>
      <c r="M140" s="72">
        <v>0</v>
      </c>
      <c r="N140" s="72">
        <v>0</v>
      </c>
      <c r="O140" s="72">
        <v>0</v>
      </c>
      <c r="P140" s="72">
        <v>922886.38</v>
      </c>
      <c r="Q140" s="72">
        <v>0</v>
      </c>
      <c r="R140" s="84">
        <v>43467</v>
      </c>
      <c r="S140" s="99">
        <v>43524</v>
      </c>
      <c r="T140" s="97">
        <v>-1</v>
      </c>
    </row>
    <row r="141" spans="2:20" ht="36" x14ac:dyDescent="0.25">
      <c r="B141" s="72" t="s">
        <v>817</v>
      </c>
      <c r="C141" s="77" t="s">
        <v>827</v>
      </c>
      <c r="D141" s="78" t="s">
        <v>831</v>
      </c>
      <c r="E141" s="78" t="s">
        <v>348</v>
      </c>
      <c r="F141" s="77" t="s">
        <v>336</v>
      </c>
      <c r="G141" s="77" t="s">
        <v>250</v>
      </c>
      <c r="H141" s="77" t="s">
        <v>208</v>
      </c>
      <c r="I141" s="79" t="s">
        <v>149</v>
      </c>
      <c r="J141" s="79" t="s">
        <v>32</v>
      </c>
      <c r="K141" s="72">
        <f>L141+P141</f>
        <v>773174</v>
      </c>
      <c r="L141" s="72">
        <v>274352.08</v>
      </c>
      <c r="M141" s="72">
        <v>0</v>
      </c>
      <c r="N141" s="72">
        <v>0</v>
      </c>
      <c r="O141" s="72">
        <v>0</v>
      </c>
      <c r="P141" s="72">
        <v>498821.92</v>
      </c>
      <c r="Q141" s="72">
        <v>0</v>
      </c>
      <c r="R141" s="84">
        <v>43646</v>
      </c>
      <c r="S141" s="98"/>
      <c r="T141" s="98"/>
    </row>
    <row r="142" spans="2:20" x14ac:dyDescent="0.25">
      <c r="B142" s="102" t="s">
        <v>387</v>
      </c>
      <c r="C142" s="102"/>
      <c r="D142" s="266" t="s">
        <v>212</v>
      </c>
      <c r="E142" s="266"/>
      <c r="F142" s="266"/>
      <c r="G142" s="266"/>
      <c r="H142" s="266"/>
      <c r="I142" s="266"/>
      <c r="J142" s="266"/>
      <c r="K142" s="266"/>
      <c r="L142" s="266"/>
      <c r="M142" s="266"/>
      <c r="N142" s="266"/>
      <c r="O142" s="266"/>
      <c r="P142" s="266"/>
      <c r="Q142" s="266"/>
      <c r="R142" s="266"/>
      <c r="S142" s="266"/>
      <c r="T142" s="266"/>
    </row>
    <row r="143" spans="2:20" ht="36" x14ac:dyDescent="0.25">
      <c r="B143" s="77" t="s">
        <v>429</v>
      </c>
      <c r="C143" s="77" t="s">
        <v>691</v>
      </c>
      <c r="D143" s="82" t="s">
        <v>349</v>
      </c>
      <c r="E143" s="72" t="s">
        <v>252</v>
      </c>
      <c r="F143" s="72" t="s">
        <v>336</v>
      </c>
      <c r="G143" s="72" t="s">
        <v>253</v>
      </c>
      <c r="H143" s="72" t="s">
        <v>350</v>
      </c>
      <c r="I143" s="72" t="s">
        <v>149</v>
      </c>
      <c r="J143" s="72" t="s">
        <v>32</v>
      </c>
      <c r="K143" s="72">
        <v>403252.46</v>
      </c>
      <c r="L143" s="72">
        <v>60487.87</v>
      </c>
      <c r="M143" s="72">
        <v>0</v>
      </c>
      <c r="N143" s="72">
        <v>0</v>
      </c>
      <c r="O143" s="72">
        <v>0</v>
      </c>
      <c r="P143" s="72">
        <v>342764.59</v>
      </c>
      <c r="Q143" s="72">
        <v>0</v>
      </c>
      <c r="R143" s="72" t="s">
        <v>745</v>
      </c>
      <c r="S143" s="72" t="s">
        <v>745</v>
      </c>
      <c r="T143" s="72" t="s">
        <v>721</v>
      </c>
    </row>
    <row r="144" spans="2:20" ht="60" x14ac:dyDescent="0.25">
      <c r="B144" s="77" t="s">
        <v>430</v>
      </c>
      <c r="C144" s="77" t="s">
        <v>692</v>
      </c>
      <c r="D144" s="82" t="s">
        <v>351</v>
      </c>
      <c r="E144" s="72" t="s">
        <v>244</v>
      </c>
      <c r="F144" s="72" t="s">
        <v>336</v>
      </c>
      <c r="G144" s="72" t="s">
        <v>246</v>
      </c>
      <c r="H144" s="72" t="s">
        <v>350</v>
      </c>
      <c r="I144" s="72" t="s">
        <v>149</v>
      </c>
      <c r="J144" s="72" t="s">
        <v>32</v>
      </c>
      <c r="K144" s="72">
        <v>296430.61</v>
      </c>
      <c r="L144" s="72">
        <v>44464.6</v>
      </c>
      <c r="M144" s="72">
        <v>0</v>
      </c>
      <c r="N144" s="72">
        <v>0</v>
      </c>
      <c r="O144" s="72">
        <v>0</v>
      </c>
      <c r="P144" s="72">
        <v>251966.01</v>
      </c>
      <c r="Q144" s="72">
        <v>0</v>
      </c>
      <c r="R144" s="72" t="s">
        <v>739</v>
      </c>
      <c r="S144" s="112">
        <v>43434</v>
      </c>
      <c r="T144" s="83"/>
    </row>
    <row r="145" spans="2:20" ht="36" x14ac:dyDescent="0.25">
      <c r="B145" s="77" t="s">
        <v>431</v>
      </c>
      <c r="C145" s="77" t="s">
        <v>693</v>
      </c>
      <c r="D145" s="82" t="s">
        <v>352</v>
      </c>
      <c r="E145" s="72" t="s">
        <v>249</v>
      </c>
      <c r="F145" s="72" t="s">
        <v>336</v>
      </c>
      <c r="G145" s="72" t="s">
        <v>250</v>
      </c>
      <c r="H145" s="72" t="s">
        <v>350</v>
      </c>
      <c r="I145" s="72" t="s">
        <v>149</v>
      </c>
      <c r="J145" s="72" t="s">
        <v>32</v>
      </c>
      <c r="K145" s="72">
        <v>116313</v>
      </c>
      <c r="L145" s="72">
        <v>17446.95</v>
      </c>
      <c r="M145" s="72">
        <v>0</v>
      </c>
      <c r="N145" s="72">
        <v>0</v>
      </c>
      <c r="O145" s="72">
        <v>0</v>
      </c>
      <c r="P145" s="72">
        <v>98866.05</v>
      </c>
      <c r="Q145" s="72">
        <v>0</v>
      </c>
      <c r="R145" s="72" t="s">
        <v>745</v>
      </c>
      <c r="S145" s="72" t="s">
        <v>745</v>
      </c>
      <c r="T145" s="72" t="s">
        <v>721</v>
      </c>
    </row>
    <row r="146" spans="2:20" ht="36" x14ac:dyDescent="0.25">
      <c r="B146" s="77" t="s">
        <v>432</v>
      </c>
      <c r="C146" s="77" t="s">
        <v>694</v>
      </c>
      <c r="D146" s="82" t="s">
        <v>353</v>
      </c>
      <c r="E146" s="72" t="s">
        <v>258</v>
      </c>
      <c r="F146" s="72" t="s">
        <v>336</v>
      </c>
      <c r="G146" s="72" t="s">
        <v>269</v>
      </c>
      <c r="H146" s="72" t="s">
        <v>350</v>
      </c>
      <c r="I146" s="72" t="s">
        <v>149</v>
      </c>
      <c r="J146" s="72" t="s">
        <v>32</v>
      </c>
      <c r="K146" s="72">
        <v>326272.06</v>
      </c>
      <c r="L146" s="72">
        <v>48940.81</v>
      </c>
      <c r="M146" s="72">
        <v>0</v>
      </c>
      <c r="N146" s="72">
        <v>0</v>
      </c>
      <c r="O146" s="72">
        <v>0</v>
      </c>
      <c r="P146" s="72">
        <v>277331.25</v>
      </c>
      <c r="Q146" s="72">
        <v>0</v>
      </c>
      <c r="R146" s="72" t="s">
        <v>745</v>
      </c>
      <c r="S146" s="72" t="s">
        <v>745</v>
      </c>
      <c r="T146" s="72" t="s">
        <v>721</v>
      </c>
    </row>
    <row r="147" spans="2:20" ht="36" x14ac:dyDescent="0.25">
      <c r="B147" s="77" t="s">
        <v>433</v>
      </c>
      <c r="C147" s="77" t="s">
        <v>695</v>
      </c>
      <c r="D147" s="82" t="s">
        <v>354</v>
      </c>
      <c r="E147" s="72" t="s">
        <v>249</v>
      </c>
      <c r="F147" s="72" t="s">
        <v>336</v>
      </c>
      <c r="G147" s="72" t="s">
        <v>250</v>
      </c>
      <c r="H147" s="72" t="s">
        <v>350</v>
      </c>
      <c r="I147" s="72" t="s">
        <v>149</v>
      </c>
      <c r="J147" s="72" t="s">
        <v>32</v>
      </c>
      <c r="K147" s="83">
        <v>557732</v>
      </c>
      <c r="L147" s="72">
        <v>83659.8</v>
      </c>
      <c r="M147" s="72">
        <v>0</v>
      </c>
      <c r="N147" s="72">
        <v>0</v>
      </c>
      <c r="O147" s="72">
        <v>0</v>
      </c>
      <c r="P147" s="72">
        <v>474072.2</v>
      </c>
      <c r="Q147" s="72">
        <v>0</v>
      </c>
      <c r="R147" s="83" t="s">
        <v>752</v>
      </c>
      <c r="S147" s="85">
        <v>43404</v>
      </c>
      <c r="T147" s="72"/>
    </row>
    <row r="148" spans="2:20" ht="36" x14ac:dyDescent="0.25">
      <c r="B148" s="77" t="s">
        <v>434</v>
      </c>
      <c r="C148" s="77" t="s">
        <v>696</v>
      </c>
      <c r="D148" s="82" t="s">
        <v>355</v>
      </c>
      <c r="E148" s="72" t="s">
        <v>254</v>
      </c>
      <c r="F148" s="72" t="s">
        <v>336</v>
      </c>
      <c r="G148" s="72" t="s">
        <v>273</v>
      </c>
      <c r="H148" s="72" t="s">
        <v>350</v>
      </c>
      <c r="I148" s="72" t="s">
        <v>149</v>
      </c>
      <c r="J148" s="72" t="s">
        <v>32</v>
      </c>
      <c r="K148" s="83">
        <v>6388</v>
      </c>
      <c r="L148" s="72">
        <v>958.2</v>
      </c>
      <c r="M148" s="72">
        <v>0</v>
      </c>
      <c r="N148" s="72">
        <v>0</v>
      </c>
      <c r="O148" s="72">
        <v>0</v>
      </c>
      <c r="P148" s="72">
        <v>5429.8</v>
      </c>
      <c r="Q148" s="72">
        <v>0</v>
      </c>
      <c r="R148" s="83" t="s">
        <v>746</v>
      </c>
      <c r="S148" s="72" t="s">
        <v>746</v>
      </c>
      <c r="T148" s="72" t="s">
        <v>721</v>
      </c>
    </row>
    <row r="149" spans="2:20" ht="36" x14ac:dyDescent="0.25">
      <c r="B149" s="77" t="s">
        <v>435</v>
      </c>
      <c r="C149" s="77" t="s">
        <v>697</v>
      </c>
      <c r="D149" s="82" t="s">
        <v>356</v>
      </c>
      <c r="E149" s="72" t="s">
        <v>254</v>
      </c>
      <c r="F149" s="72" t="s">
        <v>336</v>
      </c>
      <c r="G149" s="72" t="s">
        <v>273</v>
      </c>
      <c r="H149" s="72" t="s">
        <v>350</v>
      </c>
      <c r="I149" s="72" t="s">
        <v>149</v>
      </c>
      <c r="J149" s="72" t="s">
        <v>32</v>
      </c>
      <c r="K149" s="83">
        <v>539955.80000000005</v>
      </c>
      <c r="L149" s="83">
        <v>80993.37</v>
      </c>
      <c r="M149" s="83">
        <v>0</v>
      </c>
      <c r="N149" s="83">
        <v>0</v>
      </c>
      <c r="O149" s="83">
        <v>0</v>
      </c>
      <c r="P149" s="83">
        <v>458962.43</v>
      </c>
      <c r="Q149" s="72">
        <v>0</v>
      </c>
      <c r="R149" s="83" t="s">
        <v>730</v>
      </c>
      <c r="S149" s="72" t="s">
        <v>730</v>
      </c>
      <c r="T149" s="72" t="s">
        <v>721</v>
      </c>
    </row>
    <row r="150" spans="2:20" x14ac:dyDescent="0.25">
      <c r="B150" s="103">
        <v>2.2000000000000002</v>
      </c>
      <c r="C150" s="103"/>
      <c r="D150" s="291" t="s">
        <v>357</v>
      </c>
      <c r="E150" s="291"/>
      <c r="F150" s="291"/>
      <c r="G150" s="291"/>
      <c r="H150" s="291"/>
      <c r="I150" s="291"/>
      <c r="J150" s="291"/>
      <c r="K150" s="291"/>
      <c r="L150" s="291"/>
      <c r="M150" s="291"/>
      <c r="N150" s="291"/>
      <c r="O150" s="291"/>
      <c r="P150" s="291"/>
      <c r="Q150" s="291"/>
      <c r="R150" s="291"/>
      <c r="S150" s="291"/>
      <c r="T150" s="291"/>
    </row>
    <row r="151" spans="2:20" x14ac:dyDescent="0.25">
      <c r="B151" s="103" t="s">
        <v>218</v>
      </c>
      <c r="C151" s="103"/>
      <c r="D151" s="291" t="s">
        <v>358</v>
      </c>
      <c r="E151" s="291"/>
      <c r="F151" s="291"/>
      <c r="G151" s="291"/>
      <c r="H151" s="291"/>
      <c r="I151" s="291"/>
      <c r="J151" s="291"/>
      <c r="K151" s="291"/>
      <c r="L151" s="291"/>
      <c r="M151" s="291"/>
      <c r="N151" s="291"/>
      <c r="O151" s="291"/>
      <c r="P151" s="291"/>
      <c r="Q151" s="291"/>
      <c r="R151" s="291"/>
      <c r="S151" s="291"/>
      <c r="T151" s="291"/>
    </row>
    <row r="152" spans="2:20" x14ac:dyDescent="0.25">
      <c r="B152" s="102" t="s">
        <v>200</v>
      </c>
      <c r="C152" s="102"/>
      <c r="D152" s="266" t="s">
        <v>150</v>
      </c>
      <c r="E152" s="266"/>
      <c r="F152" s="266"/>
      <c r="G152" s="266"/>
      <c r="H152" s="266"/>
      <c r="I152" s="266"/>
      <c r="J152" s="266"/>
      <c r="K152" s="266"/>
      <c r="L152" s="266"/>
      <c r="M152" s="266"/>
      <c r="N152" s="266"/>
      <c r="O152" s="266"/>
      <c r="P152" s="266"/>
      <c r="Q152" s="266"/>
      <c r="R152" s="266"/>
      <c r="S152" s="266"/>
      <c r="T152" s="266"/>
    </row>
    <row r="153" spans="2:20" ht="36" x14ac:dyDescent="0.25">
      <c r="B153" s="77" t="s">
        <v>202</v>
      </c>
      <c r="C153" s="72" t="s">
        <v>833</v>
      </c>
      <c r="D153" s="82" t="s">
        <v>359</v>
      </c>
      <c r="E153" s="72" t="s">
        <v>249</v>
      </c>
      <c r="F153" s="72" t="s">
        <v>360</v>
      </c>
      <c r="G153" s="72" t="s">
        <v>250</v>
      </c>
      <c r="H153" s="72" t="s">
        <v>361</v>
      </c>
      <c r="I153" s="72" t="s">
        <v>149</v>
      </c>
      <c r="J153" s="72" t="s">
        <v>152</v>
      </c>
      <c r="K153" s="72">
        <f t="shared" ref="K153:K158" si="0">L153+M153+P153</f>
        <v>1884810.76</v>
      </c>
      <c r="L153" s="72">
        <v>145860.76</v>
      </c>
      <c r="M153" s="72">
        <v>141000</v>
      </c>
      <c r="N153" s="72">
        <v>0</v>
      </c>
      <c r="O153" s="72">
        <v>0</v>
      </c>
      <c r="P153" s="72">
        <v>1597950</v>
      </c>
      <c r="Q153" s="72">
        <v>0</v>
      </c>
      <c r="R153" s="72" t="s">
        <v>727</v>
      </c>
      <c r="S153" s="72" t="s">
        <v>727</v>
      </c>
      <c r="T153" s="72" t="s">
        <v>721</v>
      </c>
    </row>
    <row r="154" spans="2:20" ht="36" x14ac:dyDescent="0.25">
      <c r="B154" s="77" t="s">
        <v>204</v>
      </c>
      <c r="C154" s="72" t="s">
        <v>834</v>
      </c>
      <c r="D154" s="82" t="s">
        <v>455</v>
      </c>
      <c r="E154" s="72" t="s">
        <v>249</v>
      </c>
      <c r="F154" s="72" t="s">
        <v>360</v>
      </c>
      <c r="G154" s="72" t="s">
        <v>250</v>
      </c>
      <c r="H154" s="72" t="s">
        <v>361</v>
      </c>
      <c r="I154" s="72" t="s">
        <v>149</v>
      </c>
      <c r="J154" s="72" t="s">
        <v>152</v>
      </c>
      <c r="K154" s="72">
        <f t="shared" si="0"/>
        <v>1108031.3400000001</v>
      </c>
      <c r="L154" s="72">
        <v>55401.57</v>
      </c>
      <c r="M154" s="72">
        <v>110803.14</v>
      </c>
      <c r="N154" s="72">
        <v>0</v>
      </c>
      <c r="O154" s="72">
        <v>0</v>
      </c>
      <c r="P154" s="72">
        <v>941826.63</v>
      </c>
      <c r="Q154" s="72">
        <v>0</v>
      </c>
      <c r="R154" s="72" t="s">
        <v>749</v>
      </c>
      <c r="S154" s="72" t="s">
        <v>749</v>
      </c>
      <c r="T154" s="72" t="s">
        <v>721</v>
      </c>
    </row>
    <row r="155" spans="2:20" ht="36" x14ac:dyDescent="0.25">
      <c r="B155" s="77" t="s">
        <v>436</v>
      </c>
      <c r="C155" s="72" t="s">
        <v>835</v>
      </c>
      <c r="D155" s="82" t="s">
        <v>454</v>
      </c>
      <c r="E155" s="72" t="s">
        <v>249</v>
      </c>
      <c r="F155" s="72" t="s">
        <v>360</v>
      </c>
      <c r="G155" s="72" t="s">
        <v>250</v>
      </c>
      <c r="H155" s="72" t="s">
        <v>361</v>
      </c>
      <c r="I155" s="72" t="s">
        <v>149</v>
      </c>
      <c r="J155" s="72" t="s">
        <v>152</v>
      </c>
      <c r="K155" s="72">
        <f t="shared" si="0"/>
        <v>721480.54</v>
      </c>
      <c r="L155" s="72">
        <v>54130</v>
      </c>
      <c r="M155" s="72">
        <v>54110</v>
      </c>
      <c r="N155" s="72">
        <v>0</v>
      </c>
      <c r="O155" s="72">
        <v>0</v>
      </c>
      <c r="P155" s="72">
        <v>613240.54</v>
      </c>
      <c r="Q155" s="72">
        <v>0</v>
      </c>
      <c r="R155" s="72" t="s">
        <v>736</v>
      </c>
      <c r="S155" s="72" t="s">
        <v>736</v>
      </c>
      <c r="T155" s="72" t="s">
        <v>721</v>
      </c>
    </row>
    <row r="156" spans="2:20" ht="48" x14ac:dyDescent="0.25">
      <c r="B156" s="77" t="s">
        <v>437</v>
      </c>
      <c r="C156" s="72" t="s">
        <v>836</v>
      </c>
      <c r="D156" s="82" t="s">
        <v>362</v>
      </c>
      <c r="E156" s="72" t="s">
        <v>249</v>
      </c>
      <c r="F156" s="72" t="s">
        <v>360</v>
      </c>
      <c r="G156" s="72" t="s">
        <v>250</v>
      </c>
      <c r="H156" s="72" t="s">
        <v>361</v>
      </c>
      <c r="I156" s="72" t="s">
        <v>149</v>
      </c>
      <c r="J156" s="72" t="s">
        <v>152</v>
      </c>
      <c r="K156" s="72">
        <f t="shared" si="0"/>
        <v>721326.73</v>
      </c>
      <c r="L156" s="72">
        <v>54099.51</v>
      </c>
      <c r="M156" s="72">
        <v>54099.51</v>
      </c>
      <c r="N156" s="72">
        <v>0</v>
      </c>
      <c r="O156" s="72">
        <v>0</v>
      </c>
      <c r="P156" s="72">
        <v>613127.71</v>
      </c>
      <c r="Q156" s="72">
        <v>0</v>
      </c>
      <c r="R156" s="72" t="s">
        <v>736</v>
      </c>
      <c r="S156" s="98" t="s">
        <v>730</v>
      </c>
      <c r="T156" s="72" t="s">
        <v>721</v>
      </c>
    </row>
    <row r="157" spans="2:20" ht="36" x14ac:dyDescent="0.25">
      <c r="B157" s="77" t="s">
        <v>438</v>
      </c>
      <c r="C157" s="72" t="s">
        <v>837</v>
      </c>
      <c r="D157" s="82" t="s">
        <v>363</v>
      </c>
      <c r="E157" s="72" t="s">
        <v>258</v>
      </c>
      <c r="F157" s="72" t="s">
        <v>360</v>
      </c>
      <c r="G157" s="72" t="s">
        <v>269</v>
      </c>
      <c r="H157" s="72" t="s">
        <v>361</v>
      </c>
      <c r="I157" s="72" t="s">
        <v>149</v>
      </c>
      <c r="J157" s="72" t="s">
        <v>152</v>
      </c>
      <c r="K157" s="72">
        <f t="shared" si="0"/>
        <v>2030831.0799999998</v>
      </c>
      <c r="L157" s="72">
        <v>152312.34</v>
      </c>
      <c r="M157" s="72">
        <v>152312.32999999999</v>
      </c>
      <c r="N157" s="72">
        <v>0</v>
      </c>
      <c r="O157" s="72">
        <v>0</v>
      </c>
      <c r="P157" s="72">
        <v>1726206.41</v>
      </c>
      <c r="Q157" s="72">
        <v>0</v>
      </c>
      <c r="R157" s="72" t="s">
        <v>723</v>
      </c>
      <c r="S157" s="72" t="s">
        <v>723</v>
      </c>
      <c r="T157" s="72" t="s">
        <v>721</v>
      </c>
    </row>
    <row r="158" spans="2:20" ht="36" x14ac:dyDescent="0.25">
      <c r="B158" s="77" t="s">
        <v>439</v>
      </c>
      <c r="C158" s="72" t="s">
        <v>838</v>
      </c>
      <c r="D158" s="82" t="s">
        <v>364</v>
      </c>
      <c r="E158" s="72" t="s">
        <v>249</v>
      </c>
      <c r="F158" s="72" t="s">
        <v>360</v>
      </c>
      <c r="G158" s="72" t="s">
        <v>250</v>
      </c>
      <c r="H158" s="72" t="s">
        <v>361</v>
      </c>
      <c r="I158" s="72" t="s">
        <v>149</v>
      </c>
      <c r="J158" s="72" t="s">
        <v>152</v>
      </c>
      <c r="K158" s="72">
        <f t="shared" si="0"/>
        <v>836416.82000000007</v>
      </c>
      <c r="L158" s="72">
        <v>62731.27</v>
      </c>
      <c r="M158" s="72">
        <v>62731.27</v>
      </c>
      <c r="N158" s="72">
        <v>0</v>
      </c>
      <c r="O158" s="72">
        <v>0</v>
      </c>
      <c r="P158" s="72">
        <v>710954.28</v>
      </c>
      <c r="Q158" s="72">
        <v>0</v>
      </c>
      <c r="R158" s="72" t="s">
        <v>729</v>
      </c>
      <c r="S158" s="72" t="s">
        <v>729</v>
      </c>
      <c r="T158" s="72" t="s">
        <v>721</v>
      </c>
    </row>
    <row r="159" spans="2:20" x14ac:dyDescent="0.25">
      <c r="B159" s="102" t="s">
        <v>440</v>
      </c>
      <c r="C159" s="102"/>
      <c r="D159" s="266" t="s">
        <v>154</v>
      </c>
      <c r="E159" s="266"/>
      <c r="F159" s="266"/>
      <c r="G159" s="266"/>
      <c r="H159" s="266"/>
      <c r="I159" s="266"/>
      <c r="J159" s="266"/>
      <c r="K159" s="266"/>
      <c r="L159" s="266"/>
      <c r="M159" s="266"/>
      <c r="N159" s="266"/>
      <c r="O159" s="266"/>
      <c r="P159" s="266"/>
      <c r="Q159" s="266"/>
      <c r="R159" s="266"/>
      <c r="S159" s="266"/>
      <c r="T159" s="266"/>
    </row>
    <row r="160" spans="2:20" ht="15" customHeight="1" x14ac:dyDescent="0.25">
      <c r="B160" s="292" t="s">
        <v>441</v>
      </c>
      <c r="C160" s="257" t="s">
        <v>839</v>
      </c>
      <c r="D160" s="289" t="s">
        <v>795</v>
      </c>
      <c r="E160" s="257" t="s">
        <v>252</v>
      </c>
      <c r="F160" s="257" t="s">
        <v>360</v>
      </c>
      <c r="G160" s="257" t="s">
        <v>253</v>
      </c>
      <c r="H160" s="257" t="s">
        <v>365</v>
      </c>
      <c r="I160" s="257" t="s">
        <v>157</v>
      </c>
      <c r="J160" s="257" t="s">
        <v>152</v>
      </c>
      <c r="K160" s="257">
        <v>1022900</v>
      </c>
      <c r="L160" s="257">
        <v>77000</v>
      </c>
      <c r="M160" s="257">
        <v>77000</v>
      </c>
      <c r="N160" s="257">
        <v>0</v>
      </c>
      <c r="O160" s="257">
        <v>0</v>
      </c>
      <c r="P160" s="257">
        <v>868900</v>
      </c>
      <c r="Q160" s="257">
        <v>0</v>
      </c>
      <c r="R160" s="257" t="s">
        <v>749</v>
      </c>
      <c r="S160" s="257" t="s">
        <v>755</v>
      </c>
      <c r="T160" s="274">
        <v>-5</v>
      </c>
    </row>
    <row r="161" spans="2:20" ht="48" customHeight="1" x14ac:dyDescent="0.25">
      <c r="B161" s="292"/>
      <c r="C161" s="257"/>
      <c r="D161" s="290"/>
      <c r="E161" s="257"/>
      <c r="F161" s="257"/>
      <c r="G161" s="257"/>
      <c r="H161" s="257"/>
      <c r="I161" s="257"/>
      <c r="J161" s="257"/>
      <c r="K161" s="257"/>
      <c r="L161" s="257"/>
      <c r="M161" s="257"/>
      <c r="N161" s="257"/>
      <c r="O161" s="257"/>
      <c r="P161" s="257"/>
      <c r="Q161" s="257"/>
      <c r="R161" s="257"/>
      <c r="S161" s="257"/>
      <c r="T161" s="274"/>
    </row>
    <row r="162" spans="2:20" x14ac:dyDescent="0.25">
      <c r="B162" s="102" t="s">
        <v>442</v>
      </c>
      <c r="C162" s="102"/>
      <c r="D162" s="266" t="s">
        <v>366</v>
      </c>
      <c r="E162" s="266"/>
      <c r="F162" s="266"/>
      <c r="G162" s="266"/>
      <c r="H162" s="266"/>
      <c r="I162" s="266"/>
      <c r="J162" s="266"/>
      <c r="K162" s="266"/>
      <c r="L162" s="266"/>
      <c r="M162" s="266"/>
      <c r="N162" s="266"/>
      <c r="O162" s="266"/>
      <c r="P162" s="266"/>
      <c r="Q162" s="266"/>
      <c r="R162" s="266"/>
      <c r="S162" s="266"/>
      <c r="T162" s="266"/>
    </row>
    <row r="163" spans="2:20" ht="20.25" customHeight="1" x14ac:dyDescent="0.25">
      <c r="B163" s="292" t="s">
        <v>443</v>
      </c>
      <c r="C163" s="292" t="s">
        <v>699</v>
      </c>
      <c r="D163" s="260" t="s">
        <v>698</v>
      </c>
      <c r="E163" s="257" t="s">
        <v>252</v>
      </c>
      <c r="F163" s="257" t="s">
        <v>360</v>
      </c>
      <c r="G163" s="257" t="s">
        <v>253</v>
      </c>
      <c r="H163" s="257" t="s">
        <v>367</v>
      </c>
      <c r="I163" s="257" t="s">
        <v>157</v>
      </c>
      <c r="J163" s="257" t="s">
        <v>152</v>
      </c>
      <c r="K163" s="257">
        <v>598000</v>
      </c>
      <c r="L163" s="257">
        <v>44850</v>
      </c>
      <c r="M163" s="257">
        <v>44850</v>
      </c>
      <c r="N163" s="257">
        <v>0</v>
      </c>
      <c r="O163" s="257">
        <v>0</v>
      </c>
      <c r="P163" s="257">
        <v>508300</v>
      </c>
      <c r="Q163" s="257">
        <v>0</v>
      </c>
      <c r="R163" s="257" t="s">
        <v>732</v>
      </c>
      <c r="S163" s="259"/>
      <c r="T163" s="259"/>
    </row>
    <row r="164" spans="2:20" x14ac:dyDescent="0.25">
      <c r="B164" s="292"/>
      <c r="C164" s="292"/>
      <c r="D164" s="260"/>
      <c r="E164" s="257"/>
      <c r="F164" s="257"/>
      <c r="G164" s="257"/>
      <c r="H164" s="257"/>
      <c r="I164" s="257"/>
      <c r="J164" s="257"/>
      <c r="K164" s="257"/>
      <c r="L164" s="257"/>
      <c r="M164" s="257"/>
      <c r="N164" s="257"/>
      <c r="O164" s="257"/>
      <c r="P164" s="257"/>
      <c r="Q164" s="257"/>
      <c r="R164" s="257"/>
      <c r="S164" s="259"/>
      <c r="T164" s="259"/>
    </row>
    <row r="165" spans="2:20" x14ac:dyDescent="0.25">
      <c r="B165" s="103" t="s">
        <v>444</v>
      </c>
      <c r="C165" s="103"/>
      <c r="D165" s="291" t="s">
        <v>368</v>
      </c>
      <c r="E165" s="291"/>
      <c r="F165" s="291"/>
      <c r="G165" s="291"/>
      <c r="H165" s="291"/>
      <c r="I165" s="291"/>
      <c r="J165" s="291"/>
      <c r="K165" s="291"/>
      <c r="L165" s="291"/>
      <c r="M165" s="291"/>
      <c r="N165" s="291"/>
      <c r="O165" s="291"/>
      <c r="P165" s="291"/>
      <c r="Q165" s="291"/>
      <c r="R165" s="291"/>
      <c r="S165" s="291"/>
      <c r="T165" s="291"/>
    </row>
    <row r="166" spans="2:20" x14ac:dyDescent="0.25">
      <c r="B166" s="102" t="s">
        <v>445</v>
      </c>
      <c r="C166" s="102"/>
      <c r="D166" s="266" t="s">
        <v>369</v>
      </c>
      <c r="E166" s="266"/>
      <c r="F166" s="266"/>
      <c r="G166" s="266"/>
      <c r="H166" s="266"/>
      <c r="I166" s="266"/>
      <c r="J166" s="266"/>
      <c r="K166" s="266"/>
      <c r="L166" s="266"/>
      <c r="M166" s="266"/>
      <c r="N166" s="266"/>
      <c r="O166" s="266"/>
      <c r="P166" s="266"/>
      <c r="Q166" s="266"/>
      <c r="R166" s="266"/>
      <c r="S166" s="266"/>
      <c r="T166" s="266"/>
    </row>
    <row r="167" spans="2:20" ht="36" x14ac:dyDescent="0.25">
      <c r="B167" s="77" t="s">
        <v>446</v>
      </c>
      <c r="C167" s="77" t="s">
        <v>700</v>
      </c>
      <c r="D167" s="82" t="s">
        <v>370</v>
      </c>
      <c r="E167" s="72" t="s">
        <v>254</v>
      </c>
      <c r="F167" s="72" t="s">
        <v>360</v>
      </c>
      <c r="G167" s="72" t="s">
        <v>273</v>
      </c>
      <c r="H167" s="72" t="s">
        <v>148</v>
      </c>
      <c r="I167" s="72" t="s">
        <v>149</v>
      </c>
      <c r="J167" s="72" t="s">
        <v>32</v>
      </c>
      <c r="K167" s="72">
        <v>428553.35000000003</v>
      </c>
      <c r="L167" s="72">
        <v>32141.51</v>
      </c>
      <c r="M167" s="72">
        <v>32141.51</v>
      </c>
      <c r="N167" s="72">
        <v>0</v>
      </c>
      <c r="O167" s="72">
        <v>0</v>
      </c>
      <c r="P167" s="72">
        <v>364270.33</v>
      </c>
      <c r="Q167" s="72">
        <v>0</v>
      </c>
      <c r="R167" s="72" t="s">
        <v>728</v>
      </c>
      <c r="S167" s="72" t="s">
        <v>728</v>
      </c>
      <c r="T167" s="72" t="s">
        <v>721</v>
      </c>
    </row>
    <row r="168" spans="2:20" ht="36" x14ac:dyDescent="0.25">
      <c r="B168" s="77" t="s">
        <v>447</v>
      </c>
      <c r="C168" s="77" t="s">
        <v>701</v>
      </c>
      <c r="D168" s="82" t="s">
        <v>371</v>
      </c>
      <c r="E168" s="72" t="s">
        <v>254</v>
      </c>
      <c r="F168" s="72" t="s">
        <v>360</v>
      </c>
      <c r="G168" s="72" t="s">
        <v>273</v>
      </c>
      <c r="H168" s="72" t="s">
        <v>148</v>
      </c>
      <c r="I168" s="72" t="s">
        <v>149</v>
      </c>
      <c r="J168" s="72" t="s">
        <v>32</v>
      </c>
      <c r="K168" s="72">
        <v>853884.96</v>
      </c>
      <c r="L168" s="72">
        <v>64041.38</v>
      </c>
      <c r="M168" s="72">
        <v>64041.38</v>
      </c>
      <c r="N168" s="72">
        <v>0</v>
      </c>
      <c r="O168" s="72">
        <v>0</v>
      </c>
      <c r="P168" s="72">
        <v>725802.2</v>
      </c>
      <c r="Q168" s="72">
        <v>0</v>
      </c>
      <c r="R168" s="72" t="s">
        <v>730</v>
      </c>
      <c r="S168" s="72" t="s">
        <v>730</v>
      </c>
      <c r="T168" s="72" t="s">
        <v>721</v>
      </c>
    </row>
    <row r="169" spans="2:20" ht="36" x14ac:dyDescent="0.25">
      <c r="B169" s="77" t="s">
        <v>448</v>
      </c>
      <c r="C169" s="77" t="s">
        <v>702</v>
      </c>
      <c r="D169" s="82" t="s">
        <v>372</v>
      </c>
      <c r="E169" s="72" t="s">
        <v>254</v>
      </c>
      <c r="F169" s="72" t="s">
        <v>360</v>
      </c>
      <c r="G169" s="72" t="s">
        <v>273</v>
      </c>
      <c r="H169" s="72" t="s">
        <v>148</v>
      </c>
      <c r="I169" s="72" t="s">
        <v>149</v>
      </c>
      <c r="J169" s="72" t="s">
        <v>32</v>
      </c>
      <c r="K169" s="72">
        <v>422028.32</v>
      </c>
      <c r="L169" s="72">
        <v>31652.13</v>
      </c>
      <c r="M169" s="72">
        <v>31652.13</v>
      </c>
      <c r="N169" s="72">
        <v>0</v>
      </c>
      <c r="O169" s="72">
        <v>0</v>
      </c>
      <c r="P169" s="72">
        <v>358724.06</v>
      </c>
      <c r="Q169" s="72">
        <v>0</v>
      </c>
      <c r="R169" s="72" t="s">
        <v>730</v>
      </c>
      <c r="S169" s="72" t="s">
        <v>730</v>
      </c>
      <c r="T169" s="72" t="s">
        <v>721</v>
      </c>
    </row>
    <row r="170" spans="2:20" ht="36" x14ac:dyDescent="0.25">
      <c r="B170" s="77" t="s">
        <v>449</v>
      </c>
      <c r="C170" s="77" t="s">
        <v>703</v>
      </c>
      <c r="D170" s="82" t="s">
        <v>373</v>
      </c>
      <c r="E170" s="72" t="s">
        <v>249</v>
      </c>
      <c r="F170" s="72" t="s">
        <v>360</v>
      </c>
      <c r="G170" s="72" t="s">
        <v>250</v>
      </c>
      <c r="H170" s="72" t="s">
        <v>148</v>
      </c>
      <c r="I170" s="72" t="s">
        <v>149</v>
      </c>
      <c r="J170" s="72" t="s">
        <v>32</v>
      </c>
      <c r="K170" s="72">
        <v>970065.54999999993</v>
      </c>
      <c r="L170" s="72">
        <v>72754.92</v>
      </c>
      <c r="M170" s="72">
        <v>72754.92</v>
      </c>
      <c r="N170" s="72">
        <v>0</v>
      </c>
      <c r="O170" s="72">
        <v>0</v>
      </c>
      <c r="P170" s="72">
        <v>824555.71</v>
      </c>
      <c r="Q170" s="72">
        <v>0</v>
      </c>
      <c r="R170" s="72" t="s">
        <v>728</v>
      </c>
      <c r="S170" s="72" t="s">
        <v>728</v>
      </c>
      <c r="T170" s="72" t="s">
        <v>721</v>
      </c>
    </row>
    <row r="171" spans="2:20" ht="36" x14ac:dyDescent="0.25">
      <c r="B171" s="77" t="s">
        <v>450</v>
      </c>
      <c r="C171" s="77" t="s">
        <v>704</v>
      </c>
      <c r="D171" s="82" t="s">
        <v>374</v>
      </c>
      <c r="E171" s="72" t="s">
        <v>249</v>
      </c>
      <c r="F171" s="72" t="s">
        <v>360</v>
      </c>
      <c r="G171" s="72" t="s">
        <v>250</v>
      </c>
      <c r="H171" s="72" t="s">
        <v>148</v>
      </c>
      <c r="I171" s="72" t="s">
        <v>149</v>
      </c>
      <c r="J171" s="72" t="s">
        <v>32</v>
      </c>
      <c r="K171" s="72">
        <v>1165561.22</v>
      </c>
      <c r="L171" s="72">
        <v>110458.22</v>
      </c>
      <c r="M171" s="72">
        <v>85549</v>
      </c>
      <c r="N171" s="72">
        <v>0</v>
      </c>
      <c r="O171" s="72">
        <v>0</v>
      </c>
      <c r="P171" s="72">
        <v>969554</v>
      </c>
      <c r="Q171" s="72">
        <v>0</v>
      </c>
      <c r="R171" s="72" t="s">
        <v>730</v>
      </c>
      <c r="S171" s="72" t="s">
        <v>730</v>
      </c>
      <c r="T171" s="72" t="s">
        <v>721</v>
      </c>
    </row>
    <row r="172" spans="2:20" ht="36" x14ac:dyDescent="0.25">
      <c r="B172" s="77" t="s">
        <v>451</v>
      </c>
      <c r="C172" s="77" t="s">
        <v>705</v>
      </c>
      <c r="D172" s="82" t="s">
        <v>375</v>
      </c>
      <c r="E172" s="72" t="s">
        <v>249</v>
      </c>
      <c r="F172" s="72" t="s">
        <v>360</v>
      </c>
      <c r="G172" s="72" t="s">
        <v>250</v>
      </c>
      <c r="H172" s="72" t="s">
        <v>148</v>
      </c>
      <c r="I172" s="72" t="s">
        <v>149</v>
      </c>
      <c r="J172" s="72" t="s">
        <v>32</v>
      </c>
      <c r="K172" s="72">
        <v>393438.4</v>
      </c>
      <c r="L172" s="72">
        <v>29507.88</v>
      </c>
      <c r="M172" s="72">
        <v>29507.88</v>
      </c>
      <c r="N172" s="72">
        <v>0</v>
      </c>
      <c r="O172" s="72">
        <v>0</v>
      </c>
      <c r="P172" s="72">
        <v>334422.64</v>
      </c>
      <c r="Q172" s="72">
        <v>0</v>
      </c>
      <c r="R172" s="72" t="s">
        <v>726</v>
      </c>
      <c r="S172" s="72" t="s">
        <v>726</v>
      </c>
      <c r="T172" s="72" t="s">
        <v>721</v>
      </c>
    </row>
    <row r="173" spans="2:20" x14ac:dyDescent="0.25">
      <c r="B173" s="102" t="s">
        <v>452</v>
      </c>
      <c r="C173" s="102"/>
      <c r="D173" s="266" t="s">
        <v>158</v>
      </c>
      <c r="E173" s="266"/>
      <c r="F173" s="266"/>
      <c r="G173" s="266"/>
      <c r="H173" s="266"/>
      <c r="I173" s="266"/>
      <c r="J173" s="266"/>
      <c r="K173" s="266"/>
      <c r="L173" s="266"/>
      <c r="M173" s="266"/>
      <c r="N173" s="266"/>
      <c r="O173" s="266"/>
      <c r="P173" s="266"/>
      <c r="Q173" s="266"/>
      <c r="R173" s="266"/>
      <c r="S173" s="266"/>
      <c r="T173" s="266"/>
    </row>
    <row r="174" spans="2:20" ht="56.25" customHeight="1" x14ac:dyDescent="0.25">
      <c r="B174" s="292" t="s">
        <v>453</v>
      </c>
      <c r="C174" s="292"/>
      <c r="D174" s="260" t="s">
        <v>236</v>
      </c>
      <c r="E174" s="257" t="s">
        <v>376</v>
      </c>
      <c r="F174" s="257" t="s">
        <v>377</v>
      </c>
      <c r="G174" s="257" t="s">
        <v>378</v>
      </c>
      <c r="H174" s="72">
        <v>7.2</v>
      </c>
      <c r="I174" s="257" t="s">
        <v>149</v>
      </c>
      <c r="J174" s="257" t="s">
        <v>32</v>
      </c>
      <c r="K174" s="257">
        <v>4865298</v>
      </c>
      <c r="L174" s="257">
        <v>973060</v>
      </c>
      <c r="M174" s="257">
        <v>0</v>
      </c>
      <c r="N174" s="257">
        <v>0</v>
      </c>
      <c r="O174" s="257">
        <v>0</v>
      </c>
      <c r="P174" s="257">
        <v>3892238</v>
      </c>
      <c r="Q174" s="257">
        <v>0</v>
      </c>
      <c r="R174" s="257" t="s">
        <v>32</v>
      </c>
      <c r="S174" s="257" t="s">
        <v>32</v>
      </c>
      <c r="T174" s="257" t="s">
        <v>32</v>
      </c>
    </row>
    <row r="175" spans="2:20" x14ac:dyDescent="0.25">
      <c r="B175" s="292"/>
      <c r="C175" s="292"/>
      <c r="D175" s="260"/>
      <c r="E175" s="257"/>
      <c r="F175" s="257"/>
      <c r="G175" s="257"/>
      <c r="H175" s="72">
        <v>7.6</v>
      </c>
      <c r="I175" s="257"/>
      <c r="J175" s="257"/>
      <c r="K175" s="257"/>
      <c r="L175" s="257"/>
      <c r="M175" s="257"/>
      <c r="N175" s="257"/>
      <c r="O175" s="257"/>
      <c r="P175" s="257"/>
      <c r="Q175" s="257"/>
      <c r="R175" s="257"/>
      <c r="S175" s="257"/>
      <c r="T175" s="257"/>
    </row>
    <row r="176" spans="2:20" x14ac:dyDescent="0.25">
      <c r="B176" s="103">
        <v>3</v>
      </c>
      <c r="C176" s="103"/>
      <c r="D176" s="291" t="s">
        <v>390</v>
      </c>
      <c r="E176" s="291"/>
      <c r="F176" s="291"/>
      <c r="G176" s="291"/>
      <c r="H176" s="291"/>
      <c r="I176" s="291"/>
      <c r="J176" s="291"/>
      <c r="K176" s="291"/>
      <c r="L176" s="291"/>
      <c r="M176" s="291"/>
      <c r="N176" s="291"/>
      <c r="O176" s="291"/>
      <c r="P176" s="291"/>
      <c r="Q176" s="291"/>
      <c r="R176" s="291"/>
      <c r="S176" s="291"/>
      <c r="T176" s="291"/>
    </row>
    <row r="177" spans="2:20" x14ac:dyDescent="0.25">
      <c r="B177" s="103">
        <v>3.1</v>
      </c>
      <c r="C177" s="103"/>
      <c r="D177" s="291" t="s">
        <v>379</v>
      </c>
      <c r="E177" s="291"/>
      <c r="F177" s="291"/>
      <c r="G177" s="291"/>
      <c r="H177" s="291"/>
      <c r="I177" s="291"/>
      <c r="J177" s="291"/>
      <c r="K177" s="291"/>
      <c r="L177" s="291"/>
      <c r="M177" s="291"/>
      <c r="N177" s="291"/>
      <c r="O177" s="291"/>
      <c r="P177" s="291"/>
      <c r="Q177" s="291"/>
      <c r="R177" s="291"/>
      <c r="S177" s="291"/>
      <c r="T177" s="291"/>
    </row>
    <row r="178" spans="2:20" x14ac:dyDescent="0.25">
      <c r="B178" s="103" t="s">
        <v>219</v>
      </c>
      <c r="C178" s="103"/>
      <c r="D178" s="293" t="s">
        <v>380</v>
      </c>
      <c r="E178" s="293"/>
      <c r="F178" s="293"/>
      <c r="G178" s="293"/>
      <c r="H178" s="293"/>
      <c r="I178" s="293"/>
      <c r="J178" s="293"/>
      <c r="K178" s="293"/>
      <c r="L178" s="293"/>
      <c r="M178" s="293"/>
      <c r="N178" s="293"/>
      <c r="O178" s="293"/>
      <c r="P178" s="293"/>
      <c r="Q178" s="293"/>
      <c r="R178" s="293"/>
      <c r="S178" s="293"/>
      <c r="T178" s="293"/>
    </row>
    <row r="179" spans="2:20" x14ac:dyDescent="0.25">
      <c r="B179" s="102" t="s">
        <v>205</v>
      </c>
      <c r="C179" s="102"/>
      <c r="D179" s="294" t="s">
        <v>201</v>
      </c>
      <c r="E179" s="294"/>
      <c r="F179" s="294"/>
      <c r="G179" s="294"/>
      <c r="H179" s="294"/>
      <c r="I179" s="294"/>
      <c r="J179" s="294"/>
      <c r="K179" s="294"/>
      <c r="L179" s="294"/>
      <c r="M179" s="294"/>
      <c r="N179" s="294"/>
      <c r="O179" s="294"/>
      <c r="P179" s="294"/>
      <c r="Q179" s="294"/>
      <c r="R179" s="294"/>
      <c r="S179" s="294"/>
      <c r="T179" s="294"/>
    </row>
    <row r="180" spans="2:20" ht="36" x14ac:dyDescent="0.25">
      <c r="B180" s="77" t="s">
        <v>207</v>
      </c>
      <c r="C180" s="77"/>
      <c r="D180" s="107" t="s">
        <v>381</v>
      </c>
      <c r="E180" s="77" t="s">
        <v>252</v>
      </c>
      <c r="F180" s="77" t="s">
        <v>360</v>
      </c>
      <c r="G180" s="77" t="s">
        <v>253</v>
      </c>
      <c r="H180" s="77" t="s">
        <v>203</v>
      </c>
      <c r="I180" s="77" t="s">
        <v>149</v>
      </c>
      <c r="J180" s="77" t="s">
        <v>32</v>
      </c>
      <c r="K180" s="72">
        <v>342733.49</v>
      </c>
      <c r="L180" s="72">
        <v>51410.03</v>
      </c>
      <c r="M180" s="108">
        <v>0</v>
      </c>
      <c r="N180" s="108">
        <v>0</v>
      </c>
      <c r="O180" s="108">
        <v>0</v>
      </c>
      <c r="P180" s="72">
        <v>291323.46000000002</v>
      </c>
      <c r="Q180" s="108">
        <v>0</v>
      </c>
      <c r="R180" s="77" t="s">
        <v>729</v>
      </c>
      <c r="S180" s="77" t="s">
        <v>729</v>
      </c>
      <c r="T180" s="77" t="s">
        <v>721</v>
      </c>
    </row>
    <row r="181" spans="2:20" x14ac:dyDescent="0.25">
      <c r="B181" s="295" t="s">
        <v>23</v>
      </c>
      <c r="C181" s="295"/>
      <c r="D181" s="295"/>
      <c r="E181" s="295"/>
      <c r="F181" s="295"/>
      <c r="G181" s="295"/>
      <c r="H181" s="295"/>
      <c r="I181" s="295"/>
      <c r="J181" s="295"/>
      <c r="K181" s="109">
        <f>+K180+K174+K172+K171+K170+K169+K168+K167+K163+K160+K158+K157+K156+K155+K154+K153+K149+K148+K147+K146+K145+K144+K143+K141+K140+K139+K138+K137+K136+K134+K133+K132+K130+K128+K125+K121+K119+K117+K115+K113+K111+K109+K107+K105+K103+K101+K99+K97+K94+K92+K87+K86+K85+K84+K83+K81+K80+K79+K77+K76+K75+K74+K73+K72+K71+K70+K69+K68+K67+K66+K65+K63+K64+K62+K61+K60+K59+K58+K57+K56+K55+K54+K53+K52+K51+K49+K48+K47+K46+K45+K42+K41+K40+K39+K35+K34+K32+K28+K27+K26+K25+K23+K21+K20+K19+K18+K16+K14+K13+K12</f>
        <v>59479713.590000004</v>
      </c>
      <c r="L181" s="109">
        <f>L180+L174+L172+L171+L170+L169+L168+L167+L163+L160+L158+L157+L156+L155+L154+L153+L149+L148+L147+L146+L145+L144+L143+L141+L140+L139+L138+L137+L136+L134+L132+L128+L125+L121+L119+L117+L115+L113+L111+L109+L107+L105+L103+L101+L99+L97+L92+L87+L86+L85+L84+L83+L81+L80+L79+L77+L76+L72+L70+L64+L52+L51+L49+L48+L47+L46+L45+L40+L35+L34+L32+L28++L27+L26+L25+L23+L20+L21+L19+L18+L16+L14+L13+L12</f>
        <v>7573340.6799999997</v>
      </c>
      <c r="M181" s="109">
        <f>M172+M171+M170+M169+M168+M167+M163+M160+M158+M157+M156+M155+M154+M153+M87+M86+M85+M84+M83+M81+M80+M79+M77+M76+M75+M74+M73+M72+M71+M70+M69+M68+M67+M66+M65+M64+M63+M62+M61+M60+M59+M58+M57+M56+M55+M54+M53+M52+M51+M42+M41+M39+M21+M20+M19+M18+M16+M14+M13+M12</f>
        <v>1469846.6500000001</v>
      </c>
      <c r="N181" s="109">
        <f>N139+N136+N134+N133+N130+N94+N77+N75+N74+N73+N71+N69+N68+N67+N66+N65+N63+N62+N61+N60+N59+N58+N57+N56+N55+N54+N53+N51+N41</f>
        <v>2859503.85</v>
      </c>
      <c r="O181" s="109">
        <f>O117</f>
        <v>138967.14000000001</v>
      </c>
      <c r="P181" s="109">
        <f>P180+P174+P172+P171+P170+P169+P168+P167+P163+P160+P158+P157+P156+P155+P154+P153+P149+P148+P146+P147+P145+P144+P143+P141+P140+P139+P138+P137+P136+P134+P133+P132+P130+P128+P125+P121+P119+P117+P115+P113+P111+P109+P107+P105+P103+P101+P99+P97+P94+P92+P87+P86+P85+P84+P83+P81+P80+P79+P77+P76+P75+P74+P73+P72+P71+P70+P69+P68+P67+P66+P65+P64+P63+P62+P61+P60+P59+P58+P57+P56+P55+P54+P53+P52+P51+P49+P48+P47+P46+P45+P42+P41+P40+P39+P35+P34+P32+P28+P27+P26+P25+P23+P21+P20+P19+P18+P16+P14+P13+P12</f>
        <v>47438055.270000018</v>
      </c>
      <c r="Q181" s="110">
        <v>0</v>
      </c>
      <c r="R181" s="111"/>
      <c r="S181" s="77"/>
      <c r="T181" s="77"/>
    </row>
  </sheetData>
  <mergeCells count="409">
    <mergeCell ref="D178:T178"/>
    <mergeCell ref="D179:T179"/>
    <mergeCell ref="B181:J181"/>
    <mergeCell ref="R174:R175"/>
    <mergeCell ref="S174:S175"/>
    <mergeCell ref="T174:T175"/>
    <mergeCell ref="D176:T176"/>
    <mergeCell ref="D177:T177"/>
    <mergeCell ref="D173:T173"/>
    <mergeCell ref="B174:B175"/>
    <mergeCell ref="C174:C175"/>
    <mergeCell ref="D174:D175"/>
    <mergeCell ref="E174:E175"/>
    <mergeCell ref="F174:F175"/>
    <mergeCell ref="G174:G175"/>
    <mergeCell ref="I174:I175"/>
    <mergeCell ref="J174:J175"/>
    <mergeCell ref="K174:K175"/>
    <mergeCell ref="L174:L175"/>
    <mergeCell ref="M174:M175"/>
    <mergeCell ref="N174:N175"/>
    <mergeCell ref="O174:O175"/>
    <mergeCell ref="P174:P175"/>
    <mergeCell ref="Q174:Q175"/>
    <mergeCell ref="R163:R164"/>
    <mergeCell ref="S163:S164"/>
    <mergeCell ref="T163:T164"/>
    <mergeCell ref="D165:T165"/>
    <mergeCell ref="D166:T166"/>
    <mergeCell ref="M163:M164"/>
    <mergeCell ref="N163:N164"/>
    <mergeCell ref="O163:O164"/>
    <mergeCell ref="P163:P164"/>
    <mergeCell ref="Q163:Q164"/>
    <mergeCell ref="H163:H164"/>
    <mergeCell ref="I163:I164"/>
    <mergeCell ref="J163:J164"/>
    <mergeCell ref="K163:K164"/>
    <mergeCell ref="L163:L164"/>
    <mergeCell ref="G163:G164"/>
    <mergeCell ref="B163:B164"/>
    <mergeCell ref="C163:C164"/>
    <mergeCell ref="D163:D164"/>
    <mergeCell ref="E163:E164"/>
    <mergeCell ref="F163:F164"/>
    <mergeCell ref="T134:T135"/>
    <mergeCell ref="D150:T150"/>
    <mergeCell ref="D151:T151"/>
    <mergeCell ref="D152:T152"/>
    <mergeCell ref="B160:B161"/>
    <mergeCell ref="C160:C161"/>
    <mergeCell ref="E160:E161"/>
    <mergeCell ref="F160:F161"/>
    <mergeCell ref="G160:G161"/>
    <mergeCell ref="H160:H161"/>
    <mergeCell ref="I160:I161"/>
    <mergeCell ref="J160:J161"/>
    <mergeCell ref="K160:K161"/>
    <mergeCell ref="L160:L161"/>
    <mergeCell ref="M160:M161"/>
    <mergeCell ref="N160:N161"/>
    <mergeCell ref="O134:O135"/>
    <mergeCell ref="P134:P135"/>
    <mergeCell ref="Q134:Q135"/>
    <mergeCell ref="R134:R135"/>
    <mergeCell ref="S134:S135"/>
    <mergeCell ref="D123:T123"/>
    <mergeCell ref="D124:T124"/>
    <mergeCell ref="D126:T126"/>
    <mergeCell ref="D127:T127"/>
    <mergeCell ref="B134:B135"/>
    <mergeCell ref="C134:C135"/>
    <mergeCell ref="D134:D135"/>
    <mergeCell ref="F134:F135"/>
    <mergeCell ref="G134:G135"/>
    <mergeCell ref="H134:H135"/>
    <mergeCell ref="I134:I135"/>
    <mergeCell ref="J134:J135"/>
    <mergeCell ref="K134:K135"/>
    <mergeCell ref="L134:L135"/>
    <mergeCell ref="M134:M135"/>
    <mergeCell ref="N134:N135"/>
    <mergeCell ref="E134:E135"/>
    <mergeCell ref="P121:P122"/>
    <mergeCell ref="Q121:Q122"/>
    <mergeCell ref="R121:R122"/>
    <mergeCell ref="S121:S122"/>
    <mergeCell ref="T121:T122"/>
    <mergeCell ref="R119:R120"/>
    <mergeCell ref="S119:S120"/>
    <mergeCell ref="T119:T120"/>
    <mergeCell ref="B121:B122"/>
    <mergeCell ref="C121:C122"/>
    <mergeCell ref="D121:D122"/>
    <mergeCell ref="E121:E122"/>
    <mergeCell ref="G121:G122"/>
    <mergeCell ref="H121:H122"/>
    <mergeCell ref="I121:I122"/>
    <mergeCell ref="J121:J122"/>
    <mergeCell ref="K121:K122"/>
    <mergeCell ref="L121:L122"/>
    <mergeCell ref="M121:M122"/>
    <mergeCell ref="N121:N122"/>
    <mergeCell ref="O121:O122"/>
    <mergeCell ref="M119:M120"/>
    <mergeCell ref="N119:N120"/>
    <mergeCell ref="O119:O120"/>
    <mergeCell ref="P119:P120"/>
    <mergeCell ref="Q119:Q120"/>
    <mergeCell ref="H119:H120"/>
    <mergeCell ref="I119:I120"/>
    <mergeCell ref="J119:J120"/>
    <mergeCell ref="K119:K120"/>
    <mergeCell ref="L119:L120"/>
    <mergeCell ref="B119:B120"/>
    <mergeCell ref="C119:C120"/>
    <mergeCell ref="D119:D120"/>
    <mergeCell ref="E119:E120"/>
    <mergeCell ref="G119:G120"/>
    <mergeCell ref="P117:P118"/>
    <mergeCell ref="Q117:Q118"/>
    <mergeCell ref="R117:R118"/>
    <mergeCell ref="S117:S118"/>
    <mergeCell ref="T117:T118"/>
    <mergeCell ref="R115:R116"/>
    <mergeCell ref="S115:S116"/>
    <mergeCell ref="T115:T116"/>
    <mergeCell ref="B117:B118"/>
    <mergeCell ref="C117:C118"/>
    <mergeCell ref="D117:D118"/>
    <mergeCell ref="E117:E118"/>
    <mergeCell ref="G117:G118"/>
    <mergeCell ref="H117:H118"/>
    <mergeCell ref="I117:I118"/>
    <mergeCell ref="J117:J118"/>
    <mergeCell ref="K117:K118"/>
    <mergeCell ref="L117:L118"/>
    <mergeCell ref="M117:M118"/>
    <mergeCell ref="N117:N118"/>
    <mergeCell ref="O117:O118"/>
    <mergeCell ref="M115:M116"/>
    <mergeCell ref="N115:N116"/>
    <mergeCell ref="O115:O116"/>
    <mergeCell ref="P115:P116"/>
    <mergeCell ref="Q115:Q116"/>
    <mergeCell ref="H115:H116"/>
    <mergeCell ref="I115:I116"/>
    <mergeCell ref="J115:J116"/>
    <mergeCell ref="K115:K116"/>
    <mergeCell ref="L115:L116"/>
    <mergeCell ref="B115:B116"/>
    <mergeCell ref="C115:C116"/>
    <mergeCell ref="D115:D116"/>
    <mergeCell ref="E115:E116"/>
    <mergeCell ref="G115:G116"/>
    <mergeCell ref="F115:F116"/>
    <mergeCell ref="P113:P114"/>
    <mergeCell ref="Q113:Q114"/>
    <mergeCell ref="R113:R114"/>
    <mergeCell ref="S113:S114"/>
    <mergeCell ref="T113:T114"/>
    <mergeCell ref="R109:R110"/>
    <mergeCell ref="S109:S110"/>
    <mergeCell ref="T109:T110"/>
    <mergeCell ref="D112:T112"/>
    <mergeCell ref="M113:M114"/>
    <mergeCell ref="N113:N114"/>
    <mergeCell ref="O113:O114"/>
    <mergeCell ref="M109:M110"/>
    <mergeCell ref="N109:N110"/>
    <mergeCell ref="O109:O110"/>
    <mergeCell ref="P109:P110"/>
    <mergeCell ref="Q109:Q110"/>
    <mergeCell ref="H109:H110"/>
    <mergeCell ref="I109:I110"/>
    <mergeCell ref="J109:J110"/>
    <mergeCell ref="K109:K110"/>
    <mergeCell ref="L109:L110"/>
    <mergeCell ref="B113:B114"/>
    <mergeCell ref="C113:C114"/>
    <mergeCell ref="D113:D114"/>
    <mergeCell ref="E113:E114"/>
    <mergeCell ref="H113:H114"/>
    <mergeCell ref="I113:I114"/>
    <mergeCell ref="J113:J114"/>
    <mergeCell ref="K113:K114"/>
    <mergeCell ref="L113:L114"/>
    <mergeCell ref="F113:F114"/>
    <mergeCell ref="B109:B110"/>
    <mergeCell ref="C109:C110"/>
    <mergeCell ref="D109:D110"/>
    <mergeCell ref="E109:E110"/>
    <mergeCell ref="G109:G110"/>
    <mergeCell ref="P107:P108"/>
    <mergeCell ref="Q107:Q108"/>
    <mergeCell ref="R107:R108"/>
    <mergeCell ref="S107:S108"/>
    <mergeCell ref="F107:F108"/>
    <mergeCell ref="F109:F110"/>
    <mergeCell ref="T107:T108"/>
    <mergeCell ref="R105:R106"/>
    <mergeCell ref="S105:S106"/>
    <mergeCell ref="T105:T106"/>
    <mergeCell ref="B107:B108"/>
    <mergeCell ref="C107:C108"/>
    <mergeCell ref="D107:D108"/>
    <mergeCell ref="E107:E108"/>
    <mergeCell ref="G107:G108"/>
    <mergeCell ref="H107:H108"/>
    <mergeCell ref="I107:I108"/>
    <mergeCell ref="J107:J108"/>
    <mergeCell ref="K107:K108"/>
    <mergeCell ref="L107:L108"/>
    <mergeCell ref="M107:M108"/>
    <mergeCell ref="N107:N108"/>
    <mergeCell ref="O107:O108"/>
    <mergeCell ref="M105:M106"/>
    <mergeCell ref="N105:N106"/>
    <mergeCell ref="O105:O106"/>
    <mergeCell ref="P105:P106"/>
    <mergeCell ref="Q105:Q106"/>
    <mergeCell ref="H105:H106"/>
    <mergeCell ref="I105:I106"/>
    <mergeCell ref="J105:J106"/>
    <mergeCell ref="K105:K106"/>
    <mergeCell ref="L105:L106"/>
    <mergeCell ref="B105:B106"/>
    <mergeCell ref="C105:C106"/>
    <mergeCell ref="D105:D106"/>
    <mergeCell ref="E105:E106"/>
    <mergeCell ref="G105:G106"/>
    <mergeCell ref="P103:P104"/>
    <mergeCell ref="F105:F106"/>
    <mergeCell ref="Q103:Q104"/>
    <mergeCell ref="R103:R104"/>
    <mergeCell ref="S103:S104"/>
    <mergeCell ref="T103:T104"/>
    <mergeCell ref="R101:R102"/>
    <mergeCell ref="S101:S102"/>
    <mergeCell ref="T101:T102"/>
    <mergeCell ref="B103:B104"/>
    <mergeCell ref="C103:C104"/>
    <mergeCell ref="D103:D104"/>
    <mergeCell ref="E103:E104"/>
    <mergeCell ref="G103:G104"/>
    <mergeCell ref="H103:H104"/>
    <mergeCell ref="I103:I104"/>
    <mergeCell ref="J103:J104"/>
    <mergeCell ref="K103:K104"/>
    <mergeCell ref="L103:L104"/>
    <mergeCell ref="M103:M104"/>
    <mergeCell ref="N103:N104"/>
    <mergeCell ref="O103:O104"/>
    <mergeCell ref="M101:M102"/>
    <mergeCell ref="N101:N102"/>
    <mergeCell ref="O101:O102"/>
    <mergeCell ref="P101:P102"/>
    <mergeCell ref="Q101:Q102"/>
    <mergeCell ref="H101:H102"/>
    <mergeCell ref="I101:I102"/>
    <mergeCell ref="J101:J102"/>
    <mergeCell ref="K101:K102"/>
    <mergeCell ref="L101:L102"/>
    <mergeCell ref="B101:B102"/>
    <mergeCell ref="C101:C102"/>
    <mergeCell ref="D101:D102"/>
    <mergeCell ref="E101:E102"/>
    <mergeCell ref="G101:G102"/>
    <mergeCell ref="T97:T98"/>
    <mergeCell ref="B99:B100"/>
    <mergeCell ref="C99:C100"/>
    <mergeCell ref="D99:D100"/>
    <mergeCell ref="E99:E100"/>
    <mergeCell ref="G99:G100"/>
    <mergeCell ref="H99:H100"/>
    <mergeCell ref="I99:I100"/>
    <mergeCell ref="J99:J100"/>
    <mergeCell ref="K99:K100"/>
    <mergeCell ref="L99:L100"/>
    <mergeCell ref="M99:M100"/>
    <mergeCell ref="N99:N100"/>
    <mergeCell ref="O99:O100"/>
    <mergeCell ref="B97:B98"/>
    <mergeCell ref="C97:C98"/>
    <mergeCell ref="D97:D98"/>
    <mergeCell ref="E97:E98"/>
    <mergeCell ref="G97:G98"/>
    <mergeCell ref="H97:H98"/>
    <mergeCell ref="I97:I98"/>
    <mergeCell ref="J97:J98"/>
    <mergeCell ref="K97:K98"/>
    <mergeCell ref="D90:T90"/>
    <mergeCell ref="D93:T93"/>
    <mergeCell ref="B94:B95"/>
    <mergeCell ref="C94:C95"/>
    <mergeCell ref="D94:D95"/>
    <mergeCell ref="E94:E95"/>
    <mergeCell ref="H94:H95"/>
    <mergeCell ref="I94:I95"/>
    <mergeCell ref="J94:J95"/>
    <mergeCell ref="K94:K95"/>
    <mergeCell ref="N94:N95"/>
    <mergeCell ref="M94:M95"/>
    <mergeCell ref="O94:O95"/>
    <mergeCell ref="P94:P95"/>
    <mergeCell ref="Q94:Q95"/>
    <mergeCell ref="D91:T91"/>
    <mergeCell ref="R94:R95"/>
    <mergeCell ref="S94:S95"/>
    <mergeCell ref="T94:T95"/>
    <mergeCell ref="L94:L95"/>
    <mergeCell ref="D43:T43"/>
    <mergeCell ref="D44:T44"/>
    <mergeCell ref="D50:T50"/>
    <mergeCell ref="D78:T78"/>
    <mergeCell ref="D82:T82"/>
    <mergeCell ref="D30:T30"/>
    <mergeCell ref="D31:T31"/>
    <mergeCell ref="D33:T33"/>
    <mergeCell ref="D37:T37"/>
    <mergeCell ref="D38:T38"/>
    <mergeCell ref="B23:B24"/>
    <mergeCell ref="C23:C24"/>
    <mergeCell ref="D23:D24"/>
    <mergeCell ref="E23:E24"/>
    <mergeCell ref="F23:F24"/>
    <mergeCell ref="H23:H24"/>
    <mergeCell ref="I23:I24"/>
    <mergeCell ref="J23:J24"/>
    <mergeCell ref="K23:K24"/>
    <mergeCell ref="J16:J17"/>
    <mergeCell ref="K16:K17"/>
    <mergeCell ref="L16:L17"/>
    <mergeCell ref="M16:M17"/>
    <mergeCell ref="P23:P24"/>
    <mergeCell ref="Q23:Q24"/>
    <mergeCell ref="R23:R24"/>
    <mergeCell ref="S23:S24"/>
    <mergeCell ref="T23:T24"/>
    <mergeCell ref="S16:S17"/>
    <mergeCell ref="T16:T17"/>
    <mergeCell ref="D22:T22"/>
    <mergeCell ref="L23:L24"/>
    <mergeCell ref="M23:M24"/>
    <mergeCell ref="N23:N24"/>
    <mergeCell ref="O23:O24"/>
    <mergeCell ref="N16:N17"/>
    <mergeCell ref="O16:O17"/>
    <mergeCell ref="P16:P17"/>
    <mergeCell ref="G23:G24"/>
    <mergeCell ref="G16:G17"/>
    <mergeCell ref="S5:T5"/>
    <mergeCell ref="D9:T9"/>
    <mergeCell ref="D10:T10"/>
    <mergeCell ref="D11:T11"/>
    <mergeCell ref="D15:T15"/>
    <mergeCell ref="D36:T36"/>
    <mergeCell ref="D129:T129"/>
    <mergeCell ref="D131:T131"/>
    <mergeCell ref="D88:T88"/>
    <mergeCell ref="D89:T89"/>
    <mergeCell ref="Q16:Q17"/>
    <mergeCell ref="R16:R17"/>
    <mergeCell ref="D29:T29"/>
    <mergeCell ref="B6:J6"/>
    <mergeCell ref="K6:Q6"/>
    <mergeCell ref="R6:T6"/>
    <mergeCell ref="D8:T8"/>
    <mergeCell ref="B16:B17"/>
    <mergeCell ref="C16:C17"/>
    <mergeCell ref="D16:D17"/>
    <mergeCell ref="E16:E17"/>
    <mergeCell ref="F16:F17"/>
    <mergeCell ref="H16:H17"/>
    <mergeCell ref="I16:I17"/>
    <mergeCell ref="D142:T142"/>
    <mergeCell ref="D159:T159"/>
    <mergeCell ref="O160:O161"/>
    <mergeCell ref="P160:P161"/>
    <mergeCell ref="Q160:Q161"/>
    <mergeCell ref="R160:R161"/>
    <mergeCell ref="S160:S161"/>
    <mergeCell ref="T160:T161"/>
    <mergeCell ref="D162:T162"/>
    <mergeCell ref="D160:D161"/>
    <mergeCell ref="F117:F118"/>
    <mergeCell ref="F119:F120"/>
    <mergeCell ref="F121:F122"/>
    <mergeCell ref="G113:G114"/>
    <mergeCell ref="F94:F95"/>
    <mergeCell ref="G94:G95"/>
    <mergeCell ref="F97:F98"/>
    <mergeCell ref="F99:F100"/>
    <mergeCell ref="F101:F102"/>
    <mergeCell ref="F103:F104"/>
    <mergeCell ref="D96:T96"/>
    <mergeCell ref="L97:L98"/>
    <mergeCell ref="M97:M98"/>
    <mergeCell ref="N97:N98"/>
    <mergeCell ref="O97:O98"/>
    <mergeCell ref="P97:P98"/>
    <mergeCell ref="Q97:Q98"/>
    <mergeCell ref="P99:P100"/>
    <mergeCell ref="Q99:Q100"/>
    <mergeCell ref="R99:R100"/>
    <mergeCell ref="S99:S100"/>
    <mergeCell ref="T99:T100"/>
    <mergeCell ref="R97:R98"/>
    <mergeCell ref="S97:S98"/>
  </mergeCells>
  <pageMargins left="0.11811023622047245" right="0.11811023622047245" top="0.15748031496062992" bottom="0.15748031496062992" header="0" footer="0"/>
  <pageSetup paperSize="9" scale="5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V204"/>
  <sheetViews>
    <sheetView zoomScale="80" zoomScaleNormal="80" workbookViewId="0">
      <selection activeCell="T171" sqref="T171"/>
    </sheetView>
  </sheetViews>
  <sheetFormatPr defaultRowHeight="15" x14ac:dyDescent="0.25"/>
  <cols>
    <col min="1" max="1" width="4.28515625" customWidth="1"/>
    <col min="3" max="3" width="12.7109375" customWidth="1"/>
    <col min="4" max="4" width="31.5703125" customWidth="1"/>
    <col min="5" max="7" width="13.5703125" customWidth="1"/>
    <col min="8" max="8" width="20" customWidth="1"/>
    <col min="9" max="9" width="6.5703125" customWidth="1"/>
    <col min="10" max="10" width="7.85546875" customWidth="1"/>
    <col min="11" max="11" width="12.140625" customWidth="1"/>
    <col min="12" max="12" width="12.28515625" customWidth="1"/>
    <col min="13" max="13" width="12" customWidth="1"/>
    <col min="14" max="14" width="13.140625" customWidth="1"/>
    <col min="15" max="15" width="10" bestFit="1" customWidth="1"/>
    <col min="16" max="16" width="12.5703125" bestFit="1" customWidth="1"/>
    <col min="17" max="17" width="10.42578125" customWidth="1"/>
    <col min="18" max="19" width="9.28515625" bestFit="1" customWidth="1"/>
    <col min="20" max="20" width="9.5703125" customWidth="1"/>
    <col min="21" max="21" width="9.140625" customWidth="1"/>
  </cols>
  <sheetData>
    <row r="1" spans="2:20" ht="15.75" x14ac:dyDescent="0.25">
      <c r="K1" s="13"/>
      <c r="L1" s="13"/>
      <c r="M1" s="13"/>
      <c r="O1" s="13"/>
      <c r="P1" s="13"/>
      <c r="Q1" s="12" t="s">
        <v>117</v>
      </c>
      <c r="R1" s="30"/>
      <c r="S1" s="30"/>
    </row>
    <row r="2" spans="2:20" ht="15.75" x14ac:dyDescent="0.25">
      <c r="K2" s="13"/>
      <c r="L2" s="13"/>
      <c r="M2" s="13"/>
      <c r="O2" s="13"/>
      <c r="P2" s="13"/>
      <c r="Q2" s="12" t="s">
        <v>0</v>
      </c>
      <c r="R2" s="12"/>
      <c r="S2" s="12"/>
    </row>
    <row r="3" spans="2:20" ht="15.75" x14ac:dyDescent="0.25">
      <c r="K3" s="13"/>
      <c r="L3" s="13"/>
      <c r="M3" s="13"/>
      <c r="O3" s="13"/>
      <c r="P3" s="13"/>
      <c r="Q3" s="12" t="s">
        <v>12</v>
      </c>
      <c r="R3" s="12"/>
      <c r="S3" s="12"/>
    </row>
    <row r="4" spans="2:20" ht="15.75" x14ac:dyDescent="0.25">
      <c r="B4" s="1"/>
    </row>
    <row r="5" spans="2:20" ht="15.75" x14ac:dyDescent="0.25">
      <c r="B5" s="31" t="s">
        <v>45</v>
      </c>
      <c r="C5" s="32"/>
      <c r="D5" s="32"/>
      <c r="E5" s="33"/>
      <c r="F5" s="33"/>
      <c r="G5" s="33"/>
      <c r="H5" s="33"/>
      <c r="I5" s="33"/>
      <c r="J5" s="33"/>
      <c r="K5" s="33"/>
      <c r="L5" s="33"/>
      <c r="M5" s="33"/>
      <c r="N5" s="33"/>
      <c r="O5" s="33"/>
      <c r="P5" s="33"/>
      <c r="Q5" s="33"/>
      <c r="R5" s="33"/>
      <c r="S5" s="296"/>
      <c r="T5" s="296"/>
    </row>
    <row r="6" spans="2:20" s="26" customFormat="1" ht="24" customHeight="1" x14ac:dyDescent="0.2">
      <c r="B6" s="297" t="s">
        <v>14</v>
      </c>
      <c r="C6" s="297"/>
      <c r="D6" s="297"/>
      <c r="E6" s="297"/>
      <c r="F6" s="297"/>
      <c r="G6" s="297"/>
      <c r="H6" s="297"/>
      <c r="I6" s="297"/>
      <c r="J6" s="297"/>
      <c r="K6" s="297" t="s">
        <v>15</v>
      </c>
      <c r="L6" s="297"/>
      <c r="M6" s="297"/>
      <c r="N6" s="297"/>
      <c r="O6" s="297"/>
      <c r="P6" s="297"/>
      <c r="Q6" s="297"/>
      <c r="R6" s="297" t="s">
        <v>46</v>
      </c>
      <c r="S6" s="297"/>
      <c r="T6" s="297"/>
    </row>
    <row r="7" spans="2:20" s="26" customFormat="1" ht="60" x14ac:dyDescent="0.2">
      <c r="B7" s="34" t="s">
        <v>4</v>
      </c>
      <c r="C7" s="34" t="s">
        <v>112</v>
      </c>
      <c r="D7" s="34" t="s">
        <v>17</v>
      </c>
      <c r="E7" s="34" t="s">
        <v>119</v>
      </c>
      <c r="F7" s="34" t="s">
        <v>18</v>
      </c>
      <c r="G7" s="34" t="s">
        <v>19</v>
      </c>
      <c r="H7" s="34" t="s">
        <v>20</v>
      </c>
      <c r="I7" s="34" t="s">
        <v>43</v>
      </c>
      <c r="J7" s="34" t="s">
        <v>44</v>
      </c>
      <c r="K7" s="34" t="s">
        <v>23</v>
      </c>
      <c r="L7" s="34" t="s">
        <v>24</v>
      </c>
      <c r="M7" s="34" t="s">
        <v>25</v>
      </c>
      <c r="N7" s="34" t="s">
        <v>26</v>
      </c>
      <c r="O7" s="34" t="s">
        <v>27</v>
      </c>
      <c r="P7" s="34" t="s">
        <v>28</v>
      </c>
      <c r="Q7" s="34" t="s">
        <v>120</v>
      </c>
      <c r="R7" s="34" t="s">
        <v>29</v>
      </c>
      <c r="S7" s="34" t="s">
        <v>30</v>
      </c>
      <c r="T7" s="34" t="s">
        <v>31</v>
      </c>
    </row>
    <row r="8" spans="2:20" s="26" customFormat="1" ht="12" x14ac:dyDescent="0.2">
      <c r="B8" s="46">
        <v>1</v>
      </c>
      <c r="C8" s="46"/>
      <c r="D8" s="298" t="s">
        <v>388</v>
      </c>
      <c r="E8" s="298"/>
      <c r="F8" s="298"/>
      <c r="G8" s="298"/>
      <c r="H8" s="298"/>
      <c r="I8" s="298"/>
      <c r="J8" s="298"/>
      <c r="K8" s="298"/>
      <c r="L8" s="298"/>
      <c r="M8" s="298"/>
      <c r="N8" s="298"/>
      <c r="O8" s="298"/>
      <c r="P8" s="298"/>
      <c r="Q8" s="298"/>
      <c r="R8" s="298"/>
      <c r="S8" s="298"/>
      <c r="T8" s="298"/>
    </row>
    <row r="9" spans="2:20" s="26" customFormat="1" ht="12" x14ac:dyDescent="0.2">
      <c r="B9" s="46">
        <v>1.1000000000000001</v>
      </c>
      <c r="C9" s="46"/>
      <c r="D9" s="298" t="s">
        <v>242</v>
      </c>
      <c r="E9" s="298"/>
      <c r="F9" s="298"/>
      <c r="G9" s="298"/>
      <c r="H9" s="298"/>
      <c r="I9" s="298"/>
      <c r="J9" s="298"/>
      <c r="K9" s="298"/>
      <c r="L9" s="298"/>
      <c r="M9" s="298"/>
      <c r="N9" s="298"/>
      <c r="O9" s="298"/>
      <c r="P9" s="298"/>
      <c r="Q9" s="298"/>
      <c r="R9" s="298"/>
      <c r="S9" s="298"/>
      <c r="T9" s="298"/>
    </row>
    <row r="10" spans="2:20" s="26" customFormat="1" ht="12" x14ac:dyDescent="0.2">
      <c r="B10" s="46" t="s">
        <v>6</v>
      </c>
      <c r="C10" s="46"/>
      <c r="D10" s="298" t="s">
        <v>243</v>
      </c>
      <c r="E10" s="298"/>
      <c r="F10" s="298"/>
      <c r="G10" s="298"/>
      <c r="H10" s="298"/>
      <c r="I10" s="298"/>
      <c r="J10" s="298"/>
      <c r="K10" s="298"/>
      <c r="L10" s="298"/>
      <c r="M10" s="298"/>
      <c r="N10" s="298"/>
      <c r="O10" s="298"/>
      <c r="P10" s="298"/>
      <c r="Q10" s="298"/>
      <c r="R10" s="298"/>
      <c r="S10" s="298"/>
      <c r="T10" s="298"/>
    </row>
    <row r="11" spans="2:20" s="26" customFormat="1" ht="12" x14ac:dyDescent="0.2">
      <c r="B11" s="102" t="s">
        <v>33</v>
      </c>
      <c r="C11" s="102"/>
      <c r="D11" s="294" t="s">
        <v>185</v>
      </c>
      <c r="E11" s="294"/>
      <c r="F11" s="294"/>
      <c r="G11" s="294"/>
      <c r="H11" s="294"/>
      <c r="I11" s="294"/>
      <c r="J11" s="294"/>
      <c r="K11" s="294"/>
      <c r="L11" s="294"/>
      <c r="M11" s="294"/>
      <c r="N11" s="294"/>
      <c r="O11" s="294"/>
      <c r="P11" s="294"/>
      <c r="Q11" s="294"/>
      <c r="R11" s="294"/>
      <c r="S11" s="294"/>
      <c r="T11" s="294"/>
    </row>
    <row r="12" spans="2:20" s="26" customFormat="1" ht="36" x14ac:dyDescent="0.2">
      <c r="B12" s="77" t="s">
        <v>34</v>
      </c>
      <c r="C12" s="77" t="s">
        <v>761</v>
      </c>
      <c r="D12" s="107" t="s">
        <v>762</v>
      </c>
      <c r="E12" s="77" t="s">
        <v>244</v>
      </c>
      <c r="F12" s="77" t="s">
        <v>245</v>
      </c>
      <c r="G12" s="77" t="s">
        <v>246</v>
      </c>
      <c r="H12" s="77" t="s">
        <v>247</v>
      </c>
      <c r="I12" s="77" t="s">
        <v>149</v>
      </c>
      <c r="J12" s="77" t="s">
        <v>32</v>
      </c>
      <c r="K12" s="72">
        <v>294831.3</v>
      </c>
      <c r="L12" s="72">
        <v>22112.36</v>
      </c>
      <c r="M12" s="72">
        <v>22112.34</v>
      </c>
      <c r="N12" s="108">
        <v>0</v>
      </c>
      <c r="O12" s="108">
        <v>0</v>
      </c>
      <c r="P12" s="72">
        <v>250606.6</v>
      </c>
      <c r="Q12" s="110">
        <v>0</v>
      </c>
      <c r="R12" s="84">
        <v>43497</v>
      </c>
      <c r="S12" s="77"/>
      <c r="T12" s="77"/>
    </row>
    <row r="13" spans="2:20" s="26" customFormat="1" ht="36" x14ac:dyDescent="0.2">
      <c r="B13" s="77" t="s">
        <v>35</v>
      </c>
      <c r="C13" s="77" t="s">
        <v>763</v>
      </c>
      <c r="D13" s="107" t="s">
        <v>248</v>
      </c>
      <c r="E13" s="77" t="s">
        <v>249</v>
      </c>
      <c r="F13" s="77" t="s">
        <v>245</v>
      </c>
      <c r="G13" s="77" t="s">
        <v>250</v>
      </c>
      <c r="H13" s="77" t="s">
        <v>247</v>
      </c>
      <c r="I13" s="77" t="s">
        <v>149</v>
      </c>
      <c r="J13" s="77" t="s">
        <v>32</v>
      </c>
      <c r="K13" s="72">
        <v>346374.18</v>
      </c>
      <c r="L13" s="72">
        <v>25978.07</v>
      </c>
      <c r="M13" s="72">
        <v>25978.06</v>
      </c>
      <c r="N13" s="108">
        <v>0</v>
      </c>
      <c r="O13" s="108">
        <v>0</v>
      </c>
      <c r="P13" s="72">
        <v>294418.05</v>
      </c>
      <c r="Q13" s="110">
        <v>0</v>
      </c>
      <c r="R13" s="84">
        <v>43195</v>
      </c>
      <c r="S13" s="77" t="s">
        <v>727</v>
      </c>
      <c r="T13" s="77" t="s">
        <v>721</v>
      </c>
    </row>
    <row r="14" spans="2:20" s="26" customFormat="1" ht="36" x14ac:dyDescent="0.2">
      <c r="B14" s="77" t="s">
        <v>395</v>
      </c>
      <c r="C14" s="77" t="s">
        <v>764</v>
      </c>
      <c r="D14" s="107" t="s">
        <v>251</v>
      </c>
      <c r="E14" s="77" t="s">
        <v>252</v>
      </c>
      <c r="F14" s="77" t="s">
        <v>245</v>
      </c>
      <c r="G14" s="77" t="s">
        <v>253</v>
      </c>
      <c r="H14" s="77" t="s">
        <v>247</v>
      </c>
      <c r="I14" s="77" t="s">
        <v>149</v>
      </c>
      <c r="J14" s="77" t="s">
        <v>32</v>
      </c>
      <c r="K14" s="72">
        <v>390711</v>
      </c>
      <c r="L14" s="72">
        <v>29303.33</v>
      </c>
      <c r="M14" s="72">
        <v>29303.32</v>
      </c>
      <c r="N14" s="108">
        <v>0</v>
      </c>
      <c r="O14" s="108">
        <v>0</v>
      </c>
      <c r="P14" s="72">
        <v>332104.34999999998</v>
      </c>
      <c r="Q14" s="110">
        <v>0</v>
      </c>
      <c r="R14" s="84">
        <v>43173</v>
      </c>
      <c r="S14" s="77" t="s">
        <v>728</v>
      </c>
      <c r="T14" s="77" t="s">
        <v>721</v>
      </c>
    </row>
    <row r="15" spans="2:20" s="26" customFormat="1" ht="12" x14ac:dyDescent="0.2">
      <c r="B15" s="102" t="s">
        <v>36</v>
      </c>
      <c r="C15" s="102"/>
      <c r="D15" s="294" t="s">
        <v>256</v>
      </c>
      <c r="E15" s="294"/>
      <c r="F15" s="294"/>
      <c r="G15" s="294"/>
      <c r="H15" s="294"/>
      <c r="I15" s="294"/>
      <c r="J15" s="294"/>
      <c r="K15" s="294"/>
      <c r="L15" s="294"/>
      <c r="M15" s="294"/>
      <c r="N15" s="294"/>
      <c r="O15" s="294"/>
      <c r="P15" s="294"/>
      <c r="Q15" s="294"/>
      <c r="R15" s="294"/>
      <c r="S15" s="294"/>
      <c r="T15" s="294"/>
    </row>
    <row r="16" spans="2:20" s="26" customFormat="1" ht="23.25" customHeight="1" x14ac:dyDescent="0.2">
      <c r="B16" s="292" t="s">
        <v>37</v>
      </c>
      <c r="C16" s="280" t="str">
        <f>'[1]2 lentelė'!C15</f>
        <v>R04-7724-220000-7241</v>
      </c>
      <c r="D16" s="300" t="s">
        <v>257</v>
      </c>
      <c r="E16" s="292" t="s">
        <v>258</v>
      </c>
      <c r="F16" s="292" t="s">
        <v>245</v>
      </c>
      <c r="G16" s="280" t="s">
        <v>269</v>
      </c>
      <c r="H16" s="292" t="s">
        <v>177</v>
      </c>
      <c r="I16" s="292" t="s">
        <v>149</v>
      </c>
      <c r="J16" s="292" t="s">
        <v>32</v>
      </c>
      <c r="K16" s="257">
        <v>110463.53</v>
      </c>
      <c r="L16" s="257">
        <v>8284.77</v>
      </c>
      <c r="M16" s="257">
        <v>8284.76</v>
      </c>
      <c r="N16" s="308">
        <v>0</v>
      </c>
      <c r="O16" s="308">
        <v>0</v>
      </c>
      <c r="P16" s="257">
        <v>93894</v>
      </c>
      <c r="Q16" s="299">
        <v>0</v>
      </c>
      <c r="R16" s="280" t="s">
        <v>729</v>
      </c>
      <c r="S16" s="292" t="s">
        <v>729</v>
      </c>
      <c r="T16" s="292" t="s">
        <v>721</v>
      </c>
    </row>
    <row r="17" spans="2:20" s="26" customFormat="1" ht="12" x14ac:dyDescent="0.2">
      <c r="B17" s="292"/>
      <c r="C17" s="281"/>
      <c r="D17" s="300"/>
      <c r="E17" s="292"/>
      <c r="F17" s="292"/>
      <c r="G17" s="281"/>
      <c r="H17" s="292"/>
      <c r="I17" s="292"/>
      <c r="J17" s="292"/>
      <c r="K17" s="257"/>
      <c r="L17" s="257"/>
      <c r="M17" s="257"/>
      <c r="N17" s="308"/>
      <c r="O17" s="308"/>
      <c r="P17" s="257"/>
      <c r="Q17" s="299"/>
      <c r="R17" s="281"/>
      <c r="S17" s="292"/>
      <c r="T17" s="292"/>
    </row>
    <row r="18" spans="2:20" s="26" customFormat="1" ht="36" x14ac:dyDescent="0.2">
      <c r="B18" s="77" t="s">
        <v>38</v>
      </c>
      <c r="C18" s="77" t="s">
        <v>765</v>
      </c>
      <c r="D18" s="107" t="s">
        <v>259</v>
      </c>
      <c r="E18" s="77" t="s">
        <v>244</v>
      </c>
      <c r="F18" s="77" t="s">
        <v>245</v>
      </c>
      <c r="G18" s="77" t="s">
        <v>246</v>
      </c>
      <c r="H18" s="77" t="s">
        <v>177</v>
      </c>
      <c r="I18" s="77" t="s">
        <v>149</v>
      </c>
      <c r="J18" s="77" t="s">
        <v>32</v>
      </c>
      <c r="K18" s="72">
        <v>120936.48</v>
      </c>
      <c r="L18" s="72">
        <v>9070.25</v>
      </c>
      <c r="M18" s="72">
        <v>9070.23</v>
      </c>
      <c r="N18" s="108">
        <v>0</v>
      </c>
      <c r="O18" s="108">
        <v>0</v>
      </c>
      <c r="P18" s="72">
        <v>102796</v>
      </c>
      <c r="Q18" s="110">
        <v>0</v>
      </c>
      <c r="R18" s="77" t="s">
        <v>729</v>
      </c>
      <c r="S18" s="77" t="s">
        <v>729</v>
      </c>
      <c r="T18" s="77" t="s">
        <v>721</v>
      </c>
    </row>
    <row r="19" spans="2:20" s="26" customFormat="1" ht="36" x14ac:dyDescent="0.2">
      <c r="B19" s="77" t="s">
        <v>396</v>
      </c>
      <c r="C19" s="77" t="s">
        <v>766</v>
      </c>
      <c r="D19" s="107" t="s">
        <v>260</v>
      </c>
      <c r="E19" s="77" t="s">
        <v>249</v>
      </c>
      <c r="F19" s="77" t="s">
        <v>245</v>
      </c>
      <c r="G19" s="77" t="s">
        <v>250</v>
      </c>
      <c r="H19" s="77" t="s">
        <v>177</v>
      </c>
      <c r="I19" s="77" t="s">
        <v>149</v>
      </c>
      <c r="J19" s="77" t="s">
        <v>32</v>
      </c>
      <c r="K19" s="72">
        <v>377054.52999999997</v>
      </c>
      <c r="L19" s="87">
        <v>28279.09</v>
      </c>
      <c r="M19" s="87">
        <v>28279.09</v>
      </c>
      <c r="N19" s="113">
        <v>0</v>
      </c>
      <c r="O19" s="113">
        <v>0</v>
      </c>
      <c r="P19" s="87">
        <v>320496.34999999998</v>
      </c>
      <c r="Q19" s="110">
        <v>0</v>
      </c>
      <c r="R19" s="104" t="s">
        <v>729</v>
      </c>
      <c r="S19" s="77" t="s">
        <v>729</v>
      </c>
      <c r="T19" s="77" t="s">
        <v>721</v>
      </c>
    </row>
    <row r="20" spans="2:20" s="26" customFormat="1" ht="36" x14ac:dyDescent="0.2">
      <c r="B20" s="77" t="s">
        <v>397</v>
      </c>
      <c r="C20" s="77" t="s">
        <v>767</v>
      </c>
      <c r="D20" s="107" t="s">
        <v>261</v>
      </c>
      <c r="E20" s="77" t="s">
        <v>252</v>
      </c>
      <c r="F20" s="77" t="s">
        <v>245</v>
      </c>
      <c r="G20" s="77" t="s">
        <v>253</v>
      </c>
      <c r="H20" s="77" t="s">
        <v>177</v>
      </c>
      <c r="I20" s="77" t="s">
        <v>149</v>
      </c>
      <c r="J20" s="77" t="s">
        <v>32</v>
      </c>
      <c r="K20" s="72">
        <v>557868.85</v>
      </c>
      <c r="L20" s="72">
        <v>41840.17</v>
      </c>
      <c r="M20" s="72">
        <v>41840.160000000003</v>
      </c>
      <c r="N20" s="108">
        <v>0</v>
      </c>
      <c r="O20" s="108">
        <v>0</v>
      </c>
      <c r="P20" s="72">
        <v>474188.52</v>
      </c>
      <c r="Q20" s="110">
        <v>0</v>
      </c>
      <c r="R20" s="77" t="s">
        <v>729</v>
      </c>
      <c r="S20" s="77" t="s">
        <v>729</v>
      </c>
      <c r="T20" s="77" t="s">
        <v>721</v>
      </c>
    </row>
    <row r="21" spans="2:20" s="26" customFormat="1" ht="36" x14ac:dyDescent="0.2">
      <c r="B21" s="77" t="s">
        <v>398</v>
      </c>
      <c r="C21" s="77" t="s">
        <v>768</v>
      </c>
      <c r="D21" s="107" t="s">
        <v>262</v>
      </c>
      <c r="E21" s="77" t="s">
        <v>254</v>
      </c>
      <c r="F21" s="77" t="s">
        <v>245</v>
      </c>
      <c r="G21" s="77" t="s">
        <v>255</v>
      </c>
      <c r="H21" s="77" t="s">
        <v>263</v>
      </c>
      <c r="I21" s="77" t="s">
        <v>149</v>
      </c>
      <c r="J21" s="77" t="s">
        <v>32</v>
      </c>
      <c r="K21" s="72">
        <v>290086.33</v>
      </c>
      <c r="L21" s="72">
        <v>21756.48</v>
      </c>
      <c r="M21" s="72">
        <v>21756.47</v>
      </c>
      <c r="N21" s="108">
        <v>0</v>
      </c>
      <c r="O21" s="108">
        <v>0</v>
      </c>
      <c r="P21" s="72">
        <v>246573.38</v>
      </c>
      <c r="Q21" s="110">
        <v>0</v>
      </c>
      <c r="R21" s="77" t="s">
        <v>729</v>
      </c>
      <c r="S21" s="77" t="s">
        <v>729</v>
      </c>
      <c r="T21" s="77" t="s">
        <v>721</v>
      </c>
    </row>
    <row r="22" spans="2:20" s="26" customFormat="1" ht="12" x14ac:dyDescent="0.2">
      <c r="B22" s="102" t="s">
        <v>153</v>
      </c>
      <c r="C22" s="102"/>
      <c r="D22" s="294" t="s">
        <v>264</v>
      </c>
      <c r="E22" s="294"/>
      <c r="F22" s="294"/>
      <c r="G22" s="294"/>
      <c r="H22" s="294"/>
      <c r="I22" s="294"/>
      <c r="J22" s="294"/>
      <c r="K22" s="294"/>
      <c r="L22" s="294"/>
      <c r="M22" s="294"/>
      <c r="N22" s="294"/>
      <c r="O22" s="294"/>
      <c r="P22" s="294"/>
      <c r="Q22" s="294"/>
      <c r="R22" s="294"/>
      <c r="S22" s="294"/>
      <c r="T22" s="294"/>
    </row>
    <row r="23" spans="2:20" s="26" customFormat="1" ht="23.25" customHeight="1" x14ac:dyDescent="0.2">
      <c r="B23" s="292" t="s">
        <v>155</v>
      </c>
      <c r="C23" s="280" t="s">
        <v>769</v>
      </c>
      <c r="D23" s="300" t="s">
        <v>265</v>
      </c>
      <c r="E23" s="292" t="s">
        <v>252</v>
      </c>
      <c r="F23" s="292" t="s">
        <v>245</v>
      </c>
      <c r="G23" s="280" t="s">
        <v>253</v>
      </c>
      <c r="H23" s="292" t="s">
        <v>266</v>
      </c>
      <c r="I23" s="292" t="s">
        <v>149</v>
      </c>
      <c r="J23" s="292" t="s">
        <v>32</v>
      </c>
      <c r="K23" s="257">
        <f>L23+P23</f>
        <v>721036.6</v>
      </c>
      <c r="L23" s="257">
        <v>108155.49</v>
      </c>
      <c r="M23" s="308">
        <v>0</v>
      </c>
      <c r="N23" s="308">
        <v>0</v>
      </c>
      <c r="O23" s="308">
        <v>0</v>
      </c>
      <c r="P23" s="257">
        <v>612881.11</v>
      </c>
      <c r="Q23" s="299">
        <v>0</v>
      </c>
      <c r="R23" s="292" t="s">
        <v>726</v>
      </c>
      <c r="S23" s="292" t="s">
        <v>726</v>
      </c>
      <c r="T23" s="292" t="s">
        <v>721</v>
      </c>
    </row>
    <row r="24" spans="2:20" s="26" customFormat="1" ht="12" x14ac:dyDescent="0.2">
      <c r="B24" s="292"/>
      <c r="C24" s="281"/>
      <c r="D24" s="300"/>
      <c r="E24" s="292"/>
      <c r="F24" s="292"/>
      <c r="G24" s="281"/>
      <c r="H24" s="292"/>
      <c r="I24" s="292"/>
      <c r="J24" s="292"/>
      <c r="K24" s="257"/>
      <c r="L24" s="257"/>
      <c r="M24" s="308"/>
      <c r="N24" s="308"/>
      <c r="O24" s="308"/>
      <c r="P24" s="257"/>
      <c r="Q24" s="299"/>
      <c r="R24" s="292"/>
      <c r="S24" s="292"/>
      <c r="T24" s="292"/>
    </row>
    <row r="25" spans="2:20" s="26" customFormat="1" ht="36" x14ac:dyDescent="0.2">
      <c r="B25" s="77" t="s">
        <v>399</v>
      </c>
      <c r="C25" s="79" t="s">
        <v>770</v>
      </c>
      <c r="D25" s="107" t="s">
        <v>267</v>
      </c>
      <c r="E25" s="77" t="s">
        <v>268</v>
      </c>
      <c r="F25" s="77" t="s">
        <v>245</v>
      </c>
      <c r="G25" s="77" t="s">
        <v>269</v>
      </c>
      <c r="H25" s="77" t="s">
        <v>266</v>
      </c>
      <c r="I25" s="77" t="s">
        <v>149</v>
      </c>
      <c r="J25" s="77" t="s">
        <v>32</v>
      </c>
      <c r="K25" s="72">
        <v>143272.79999999999</v>
      </c>
      <c r="L25" s="72">
        <v>21490.92</v>
      </c>
      <c r="M25" s="108">
        <v>0</v>
      </c>
      <c r="N25" s="108">
        <v>0</v>
      </c>
      <c r="O25" s="108">
        <v>0</v>
      </c>
      <c r="P25" s="72">
        <v>121781.88</v>
      </c>
      <c r="Q25" s="110">
        <v>0</v>
      </c>
      <c r="R25" s="77" t="s">
        <v>729</v>
      </c>
      <c r="S25" s="77" t="s">
        <v>729</v>
      </c>
      <c r="T25" s="77" t="s">
        <v>721</v>
      </c>
    </row>
    <row r="26" spans="2:20" s="26" customFormat="1" ht="36" x14ac:dyDescent="0.2">
      <c r="B26" s="77" t="s">
        <v>400</v>
      </c>
      <c r="C26" s="79" t="s">
        <v>771</v>
      </c>
      <c r="D26" s="107" t="s">
        <v>270</v>
      </c>
      <c r="E26" s="77" t="s">
        <v>244</v>
      </c>
      <c r="F26" s="77" t="s">
        <v>245</v>
      </c>
      <c r="G26" s="77" t="s">
        <v>246</v>
      </c>
      <c r="H26" s="77" t="s">
        <v>266</v>
      </c>
      <c r="I26" s="77" t="s">
        <v>149</v>
      </c>
      <c r="J26" s="77" t="s">
        <v>32</v>
      </c>
      <c r="K26" s="72">
        <f>L26+P26</f>
        <v>188988.13</v>
      </c>
      <c r="L26" s="72">
        <v>56518.79</v>
      </c>
      <c r="M26" s="108">
        <v>0</v>
      </c>
      <c r="N26" s="108">
        <v>0</v>
      </c>
      <c r="O26" s="108">
        <v>0</v>
      </c>
      <c r="P26" s="72">
        <v>132469.34</v>
      </c>
      <c r="Q26" s="110">
        <v>0</v>
      </c>
      <c r="R26" s="77" t="s">
        <v>729</v>
      </c>
      <c r="S26" s="77" t="s">
        <v>729</v>
      </c>
      <c r="T26" s="77" t="s">
        <v>721</v>
      </c>
    </row>
    <row r="27" spans="2:20" s="26" customFormat="1" ht="36" x14ac:dyDescent="0.2">
      <c r="B27" s="77" t="s">
        <v>401</v>
      </c>
      <c r="C27" s="79" t="s">
        <v>772</v>
      </c>
      <c r="D27" s="107" t="s">
        <v>271</v>
      </c>
      <c r="E27" s="77" t="s">
        <v>249</v>
      </c>
      <c r="F27" s="77" t="s">
        <v>245</v>
      </c>
      <c r="G27" s="77" t="s">
        <v>250</v>
      </c>
      <c r="H27" s="77" t="s">
        <v>266</v>
      </c>
      <c r="I27" s="77" t="s">
        <v>149</v>
      </c>
      <c r="J27" s="77" t="s">
        <v>32</v>
      </c>
      <c r="K27" s="72">
        <v>492274.18</v>
      </c>
      <c r="L27" s="72">
        <v>73841.13</v>
      </c>
      <c r="M27" s="108">
        <v>0</v>
      </c>
      <c r="N27" s="108">
        <v>0</v>
      </c>
      <c r="O27" s="108">
        <v>0</v>
      </c>
      <c r="P27" s="72">
        <v>418433.05</v>
      </c>
      <c r="Q27" s="110">
        <v>0</v>
      </c>
      <c r="R27" s="77" t="s">
        <v>726</v>
      </c>
      <c r="S27" s="77" t="s">
        <v>726</v>
      </c>
      <c r="T27" s="77" t="s">
        <v>721</v>
      </c>
    </row>
    <row r="28" spans="2:20" s="26" customFormat="1" ht="36" x14ac:dyDescent="0.2">
      <c r="B28" s="77" t="s">
        <v>574</v>
      </c>
      <c r="C28" s="79" t="s">
        <v>773</v>
      </c>
      <c r="D28" s="107" t="s">
        <v>272</v>
      </c>
      <c r="E28" s="77" t="s">
        <v>254</v>
      </c>
      <c r="F28" s="77" t="s">
        <v>245</v>
      </c>
      <c r="G28" s="77" t="s">
        <v>273</v>
      </c>
      <c r="H28" s="77" t="s">
        <v>266</v>
      </c>
      <c r="I28" s="77" t="s">
        <v>149</v>
      </c>
      <c r="J28" s="77" t="s">
        <v>32</v>
      </c>
      <c r="K28" s="72">
        <f>L28+P28</f>
        <v>374285.3</v>
      </c>
      <c r="L28" s="72">
        <v>56142.8</v>
      </c>
      <c r="M28" s="108">
        <v>0</v>
      </c>
      <c r="N28" s="108">
        <v>0</v>
      </c>
      <c r="O28" s="108">
        <v>0</v>
      </c>
      <c r="P28" s="72">
        <v>318142.5</v>
      </c>
      <c r="Q28" s="110">
        <v>0</v>
      </c>
      <c r="R28" s="84">
        <v>43234</v>
      </c>
      <c r="S28" s="77" t="s">
        <v>730</v>
      </c>
      <c r="T28" s="77" t="s">
        <v>721</v>
      </c>
    </row>
    <row r="29" spans="2:20" s="26" customFormat="1" ht="12" x14ac:dyDescent="0.2">
      <c r="B29" s="103">
        <v>1.2</v>
      </c>
      <c r="C29" s="103"/>
      <c r="D29" s="293" t="s">
        <v>274</v>
      </c>
      <c r="E29" s="293"/>
      <c r="F29" s="293"/>
      <c r="G29" s="293"/>
      <c r="H29" s="293"/>
      <c r="I29" s="293"/>
      <c r="J29" s="293"/>
      <c r="K29" s="293"/>
      <c r="L29" s="293"/>
      <c r="M29" s="293"/>
      <c r="N29" s="293"/>
      <c r="O29" s="293"/>
      <c r="P29" s="293"/>
      <c r="Q29" s="293"/>
      <c r="R29" s="293"/>
      <c r="S29" s="293"/>
      <c r="T29" s="293"/>
    </row>
    <row r="30" spans="2:20" s="26" customFormat="1" ht="12" x14ac:dyDescent="0.2">
      <c r="B30" s="103" t="s">
        <v>214</v>
      </c>
      <c r="C30" s="103"/>
      <c r="D30" s="293" t="s">
        <v>275</v>
      </c>
      <c r="E30" s="293"/>
      <c r="F30" s="293"/>
      <c r="G30" s="293"/>
      <c r="H30" s="293"/>
      <c r="I30" s="293"/>
      <c r="J30" s="293"/>
      <c r="K30" s="293"/>
      <c r="L30" s="293"/>
      <c r="M30" s="293"/>
      <c r="N30" s="293"/>
      <c r="O30" s="293"/>
      <c r="P30" s="293"/>
      <c r="Q30" s="293"/>
      <c r="R30" s="293"/>
      <c r="S30" s="293"/>
      <c r="T30" s="293"/>
    </row>
    <row r="31" spans="2:20" s="26" customFormat="1" ht="12" x14ac:dyDescent="0.2">
      <c r="B31" s="102" t="s">
        <v>159</v>
      </c>
      <c r="C31" s="102"/>
      <c r="D31" s="294" t="s">
        <v>171</v>
      </c>
      <c r="E31" s="294"/>
      <c r="F31" s="294"/>
      <c r="G31" s="294"/>
      <c r="H31" s="294"/>
      <c r="I31" s="294"/>
      <c r="J31" s="294"/>
      <c r="K31" s="294"/>
      <c r="L31" s="294"/>
      <c r="M31" s="294"/>
      <c r="N31" s="294"/>
      <c r="O31" s="294"/>
      <c r="P31" s="294"/>
      <c r="Q31" s="294"/>
      <c r="R31" s="294"/>
      <c r="S31" s="294"/>
      <c r="T31" s="294"/>
    </row>
    <row r="32" spans="2:20" s="26" customFormat="1" ht="36" x14ac:dyDescent="0.2">
      <c r="B32" s="77" t="s">
        <v>160</v>
      </c>
      <c r="C32" s="77" t="s">
        <v>774</v>
      </c>
      <c r="D32" s="107" t="s">
        <v>276</v>
      </c>
      <c r="E32" s="77" t="s">
        <v>244</v>
      </c>
      <c r="F32" s="77" t="s">
        <v>277</v>
      </c>
      <c r="G32" s="77" t="s">
        <v>246</v>
      </c>
      <c r="H32" s="77" t="s">
        <v>172</v>
      </c>
      <c r="I32" s="77" t="s">
        <v>149</v>
      </c>
      <c r="J32" s="77" t="s">
        <v>152</v>
      </c>
      <c r="K32" s="72">
        <f>L32+P32</f>
        <v>692819.57000000007</v>
      </c>
      <c r="L32" s="72">
        <v>103922.94</v>
      </c>
      <c r="M32" s="108">
        <v>0</v>
      </c>
      <c r="N32" s="108">
        <v>0</v>
      </c>
      <c r="O32" s="108">
        <v>0</v>
      </c>
      <c r="P32" s="72">
        <v>588896.63</v>
      </c>
      <c r="Q32" s="110">
        <v>0</v>
      </c>
      <c r="R32" s="77" t="s">
        <v>731</v>
      </c>
      <c r="S32" s="77" t="s">
        <v>731</v>
      </c>
      <c r="T32" s="77" t="s">
        <v>721</v>
      </c>
    </row>
    <row r="33" spans="2:20" s="26" customFormat="1" ht="12" x14ac:dyDescent="0.2">
      <c r="B33" s="102" t="s">
        <v>162</v>
      </c>
      <c r="C33" s="102"/>
      <c r="D33" s="294" t="s">
        <v>169</v>
      </c>
      <c r="E33" s="294"/>
      <c r="F33" s="294"/>
      <c r="G33" s="294"/>
      <c r="H33" s="294"/>
      <c r="I33" s="294"/>
      <c r="J33" s="294"/>
      <c r="K33" s="294"/>
      <c r="L33" s="294"/>
      <c r="M33" s="294"/>
      <c r="N33" s="294"/>
      <c r="O33" s="294"/>
      <c r="P33" s="294"/>
      <c r="Q33" s="294"/>
      <c r="R33" s="294"/>
      <c r="S33" s="294"/>
      <c r="T33" s="294"/>
    </row>
    <row r="34" spans="2:20" s="26" customFormat="1" ht="36" x14ac:dyDescent="0.2">
      <c r="B34" s="77" t="s">
        <v>163</v>
      </c>
      <c r="C34" s="77" t="s">
        <v>775</v>
      </c>
      <c r="D34" s="107" t="s">
        <v>278</v>
      </c>
      <c r="E34" s="77" t="s">
        <v>258</v>
      </c>
      <c r="F34" s="77" t="s">
        <v>277</v>
      </c>
      <c r="G34" s="77" t="s">
        <v>269</v>
      </c>
      <c r="H34" s="77" t="s">
        <v>170</v>
      </c>
      <c r="I34" s="77" t="s">
        <v>149</v>
      </c>
      <c r="J34" s="77" t="s">
        <v>152</v>
      </c>
      <c r="K34" s="72">
        <v>648236</v>
      </c>
      <c r="L34" s="72">
        <v>97236</v>
      </c>
      <c r="M34" s="108">
        <v>0</v>
      </c>
      <c r="N34" s="108">
        <v>0</v>
      </c>
      <c r="O34" s="108">
        <v>0</v>
      </c>
      <c r="P34" s="72">
        <v>551000</v>
      </c>
      <c r="Q34" s="110">
        <v>0</v>
      </c>
      <c r="R34" s="77" t="s">
        <v>733</v>
      </c>
      <c r="S34" s="77" t="s">
        <v>733</v>
      </c>
      <c r="T34" s="77" t="s">
        <v>721</v>
      </c>
    </row>
    <row r="35" spans="2:20" s="26" customFormat="1" ht="36" x14ac:dyDescent="0.2">
      <c r="B35" s="77" t="s">
        <v>164</v>
      </c>
      <c r="C35" s="77" t="s">
        <v>776</v>
      </c>
      <c r="D35" s="107" t="s">
        <v>279</v>
      </c>
      <c r="E35" s="77" t="s">
        <v>252</v>
      </c>
      <c r="F35" s="77" t="s">
        <v>277</v>
      </c>
      <c r="G35" s="77" t="s">
        <v>253</v>
      </c>
      <c r="H35" s="77" t="s">
        <v>170</v>
      </c>
      <c r="I35" s="77" t="s">
        <v>149</v>
      </c>
      <c r="J35" s="77" t="s">
        <v>152</v>
      </c>
      <c r="K35" s="72">
        <f>L35+P35</f>
        <v>582850</v>
      </c>
      <c r="L35" s="72">
        <v>104850</v>
      </c>
      <c r="M35" s="108">
        <v>0</v>
      </c>
      <c r="N35" s="108">
        <v>0</v>
      </c>
      <c r="O35" s="108">
        <v>0</v>
      </c>
      <c r="P35" s="72">
        <v>478000</v>
      </c>
      <c r="Q35" s="110">
        <v>0</v>
      </c>
      <c r="R35" s="77" t="s">
        <v>734</v>
      </c>
      <c r="S35" s="77" t="s">
        <v>734</v>
      </c>
      <c r="T35" s="77" t="s">
        <v>721</v>
      </c>
    </row>
    <row r="36" spans="2:20" s="26" customFormat="1" ht="12" x14ac:dyDescent="0.2">
      <c r="B36" s="103">
        <v>1.3</v>
      </c>
      <c r="C36" s="103"/>
      <c r="D36" s="293" t="s">
        <v>280</v>
      </c>
      <c r="E36" s="293"/>
      <c r="F36" s="293"/>
      <c r="G36" s="293"/>
      <c r="H36" s="293"/>
      <c r="I36" s="293"/>
      <c r="J36" s="293"/>
      <c r="K36" s="293"/>
      <c r="L36" s="293"/>
      <c r="M36" s="293"/>
      <c r="N36" s="293"/>
      <c r="O36" s="293"/>
      <c r="P36" s="293"/>
      <c r="Q36" s="293"/>
      <c r="R36" s="293"/>
      <c r="S36" s="293"/>
      <c r="T36" s="293"/>
    </row>
    <row r="37" spans="2:20" s="26" customFormat="1" ht="12" x14ac:dyDescent="0.2">
      <c r="B37" s="103" t="s">
        <v>382</v>
      </c>
      <c r="C37" s="103"/>
      <c r="D37" s="293" t="s">
        <v>281</v>
      </c>
      <c r="E37" s="293"/>
      <c r="F37" s="293"/>
      <c r="G37" s="293"/>
      <c r="H37" s="293"/>
      <c r="I37" s="293"/>
      <c r="J37" s="293"/>
      <c r="K37" s="293"/>
      <c r="L37" s="293"/>
      <c r="M37" s="293"/>
      <c r="N37" s="293"/>
      <c r="O37" s="293"/>
      <c r="P37" s="293"/>
      <c r="Q37" s="293"/>
      <c r="R37" s="293"/>
      <c r="S37" s="293"/>
      <c r="T37" s="293"/>
    </row>
    <row r="38" spans="2:20" s="26" customFormat="1" ht="12" x14ac:dyDescent="0.2">
      <c r="B38" s="102" t="s">
        <v>383</v>
      </c>
      <c r="C38" s="102"/>
      <c r="D38" s="294" t="s">
        <v>282</v>
      </c>
      <c r="E38" s="294"/>
      <c r="F38" s="294"/>
      <c r="G38" s="294"/>
      <c r="H38" s="294"/>
      <c r="I38" s="294"/>
      <c r="J38" s="294"/>
      <c r="K38" s="294"/>
      <c r="L38" s="294"/>
      <c r="M38" s="294"/>
      <c r="N38" s="294"/>
      <c r="O38" s="294"/>
      <c r="P38" s="294"/>
      <c r="Q38" s="294"/>
      <c r="R38" s="294"/>
      <c r="S38" s="294"/>
      <c r="T38" s="294"/>
    </row>
    <row r="39" spans="2:20" s="26" customFormat="1" ht="36" x14ac:dyDescent="0.2">
      <c r="B39" s="77" t="s">
        <v>402</v>
      </c>
      <c r="C39" s="96" t="s">
        <v>777</v>
      </c>
      <c r="D39" s="107" t="s">
        <v>283</v>
      </c>
      <c r="E39" s="77" t="s">
        <v>284</v>
      </c>
      <c r="F39" s="77" t="s">
        <v>285</v>
      </c>
      <c r="G39" s="77" t="s">
        <v>246</v>
      </c>
      <c r="H39" s="77" t="s">
        <v>286</v>
      </c>
      <c r="I39" s="77" t="s">
        <v>149</v>
      </c>
      <c r="J39" s="77" t="s">
        <v>32</v>
      </c>
      <c r="K39" s="72">
        <v>78314.27</v>
      </c>
      <c r="L39" s="108">
        <v>0</v>
      </c>
      <c r="M39" s="72">
        <v>11747.14</v>
      </c>
      <c r="N39" s="108">
        <v>0</v>
      </c>
      <c r="O39" s="108">
        <v>0</v>
      </c>
      <c r="P39" s="72">
        <v>66567.13</v>
      </c>
      <c r="Q39" s="110">
        <v>0</v>
      </c>
      <c r="R39" s="77" t="s">
        <v>724</v>
      </c>
      <c r="S39" s="77" t="s">
        <v>724</v>
      </c>
      <c r="T39" s="77" t="s">
        <v>721</v>
      </c>
    </row>
    <row r="40" spans="2:20" s="26" customFormat="1" ht="36" x14ac:dyDescent="0.2">
      <c r="B40" s="77" t="s">
        <v>403</v>
      </c>
      <c r="C40" s="78" t="s">
        <v>778</v>
      </c>
      <c r="D40" s="107" t="s">
        <v>287</v>
      </c>
      <c r="E40" s="77" t="s">
        <v>252</v>
      </c>
      <c r="F40" s="77" t="s">
        <v>285</v>
      </c>
      <c r="G40" s="77" t="s">
        <v>253</v>
      </c>
      <c r="H40" s="77" t="s">
        <v>286</v>
      </c>
      <c r="I40" s="77" t="s">
        <v>149</v>
      </c>
      <c r="J40" s="77" t="s">
        <v>32</v>
      </c>
      <c r="K40" s="72">
        <v>424473.92</v>
      </c>
      <c r="L40" s="72">
        <v>63671.09</v>
      </c>
      <c r="M40" s="77">
        <v>0</v>
      </c>
      <c r="N40" s="108">
        <v>0</v>
      </c>
      <c r="O40" s="108">
        <v>0</v>
      </c>
      <c r="P40" s="72">
        <v>360802.83</v>
      </c>
      <c r="Q40" s="110">
        <v>0</v>
      </c>
      <c r="R40" s="77" t="s">
        <v>735</v>
      </c>
      <c r="S40" s="77" t="s">
        <v>735</v>
      </c>
      <c r="T40" s="77" t="s">
        <v>721</v>
      </c>
    </row>
    <row r="41" spans="2:20" s="26" customFormat="1" ht="60" x14ac:dyDescent="0.2">
      <c r="B41" s="77" t="s">
        <v>404</v>
      </c>
      <c r="C41" s="78" t="s">
        <v>779</v>
      </c>
      <c r="D41" s="107" t="s">
        <v>288</v>
      </c>
      <c r="E41" s="77" t="s">
        <v>781</v>
      </c>
      <c r="F41" s="77" t="s">
        <v>285</v>
      </c>
      <c r="G41" s="77" t="s">
        <v>273</v>
      </c>
      <c r="H41" s="77" t="s">
        <v>286</v>
      </c>
      <c r="I41" s="77" t="s">
        <v>149</v>
      </c>
      <c r="J41" s="77" t="s">
        <v>32</v>
      </c>
      <c r="K41" s="72">
        <f>M41+P41+N41</f>
        <v>191592.03</v>
      </c>
      <c r="L41" s="108">
        <v>0</v>
      </c>
      <c r="M41" s="72">
        <v>28677.15</v>
      </c>
      <c r="N41" s="77">
        <v>411.03</v>
      </c>
      <c r="O41" s="108">
        <v>0</v>
      </c>
      <c r="P41" s="72">
        <v>162503.85</v>
      </c>
      <c r="Q41" s="110">
        <v>0</v>
      </c>
      <c r="R41" s="85">
        <v>43525</v>
      </c>
      <c r="S41" s="85">
        <v>43525</v>
      </c>
      <c r="T41" s="77" t="s">
        <v>721</v>
      </c>
    </row>
    <row r="42" spans="2:20" s="26" customFormat="1" ht="36" x14ac:dyDescent="0.2">
      <c r="B42" s="77" t="s">
        <v>405</v>
      </c>
      <c r="C42" s="78" t="s">
        <v>780</v>
      </c>
      <c r="D42" s="107" t="s">
        <v>289</v>
      </c>
      <c r="E42" s="77" t="s">
        <v>290</v>
      </c>
      <c r="F42" s="77" t="s">
        <v>285</v>
      </c>
      <c r="G42" s="77" t="s">
        <v>250</v>
      </c>
      <c r="H42" s="77" t="s">
        <v>286</v>
      </c>
      <c r="I42" s="77" t="s">
        <v>149</v>
      </c>
      <c r="J42" s="77" t="s">
        <v>32</v>
      </c>
      <c r="K42" s="72">
        <v>349285.84</v>
      </c>
      <c r="L42" s="108">
        <v>0</v>
      </c>
      <c r="M42" s="72">
        <v>52392.88</v>
      </c>
      <c r="N42" s="108">
        <v>0</v>
      </c>
      <c r="O42" s="108">
        <v>0</v>
      </c>
      <c r="P42" s="72">
        <v>296892.96000000002</v>
      </c>
      <c r="Q42" s="110">
        <v>0</v>
      </c>
      <c r="R42" s="77" t="s">
        <v>724</v>
      </c>
      <c r="S42" s="77" t="s">
        <v>724</v>
      </c>
      <c r="T42" s="77" t="s">
        <v>721</v>
      </c>
    </row>
    <row r="43" spans="2:20" s="26" customFormat="1" ht="12" x14ac:dyDescent="0.2">
      <c r="B43" s="103" t="s">
        <v>384</v>
      </c>
      <c r="C43" s="103"/>
      <c r="D43" s="293" t="s">
        <v>291</v>
      </c>
      <c r="E43" s="293"/>
      <c r="F43" s="293"/>
      <c r="G43" s="293"/>
      <c r="H43" s="293"/>
      <c r="I43" s="293"/>
      <c r="J43" s="293"/>
      <c r="K43" s="293"/>
      <c r="L43" s="293"/>
      <c r="M43" s="293"/>
      <c r="N43" s="293"/>
      <c r="O43" s="293"/>
      <c r="P43" s="293"/>
      <c r="Q43" s="293"/>
      <c r="R43" s="293"/>
      <c r="S43" s="293"/>
      <c r="T43" s="293"/>
    </row>
    <row r="44" spans="2:20" s="26" customFormat="1" ht="12" x14ac:dyDescent="0.2">
      <c r="B44" s="102" t="s">
        <v>385</v>
      </c>
      <c r="C44" s="102"/>
      <c r="D44" s="294" t="s">
        <v>292</v>
      </c>
      <c r="E44" s="294"/>
      <c r="F44" s="294"/>
      <c r="G44" s="294"/>
      <c r="H44" s="294"/>
      <c r="I44" s="294"/>
      <c r="J44" s="294"/>
      <c r="K44" s="294"/>
      <c r="L44" s="294"/>
      <c r="M44" s="294"/>
      <c r="N44" s="294"/>
      <c r="O44" s="294"/>
      <c r="P44" s="294"/>
      <c r="Q44" s="294"/>
      <c r="R44" s="294"/>
      <c r="S44" s="294"/>
      <c r="T44" s="294"/>
    </row>
    <row r="45" spans="2:20" s="26" customFormat="1" ht="36" x14ac:dyDescent="0.2">
      <c r="B45" s="77" t="s">
        <v>406</v>
      </c>
      <c r="C45" s="77" t="s">
        <v>782</v>
      </c>
      <c r="D45" s="107" t="s">
        <v>293</v>
      </c>
      <c r="E45" s="77" t="s">
        <v>254</v>
      </c>
      <c r="F45" s="77" t="s">
        <v>285</v>
      </c>
      <c r="G45" s="77" t="s">
        <v>273</v>
      </c>
      <c r="H45" s="77" t="s">
        <v>294</v>
      </c>
      <c r="I45" s="77" t="s">
        <v>149</v>
      </c>
      <c r="J45" s="77" t="s">
        <v>32</v>
      </c>
      <c r="K45" s="72">
        <f>L45+P45</f>
        <v>382769.30000000005</v>
      </c>
      <c r="L45" s="72">
        <v>57419.22</v>
      </c>
      <c r="M45" s="108">
        <v>0</v>
      </c>
      <c r="N45" s="108">
        <v>0</v>
      </c>
      <c r="O45" s="108">
        <v>0</v>
      </c>
      <c r="P45" s="72">
        <v>325350.08</v>
      </c>
      <c r="Q45" s="110">
        <v>0</v>
      </c>
      <c r="R45" s="77" t="s">
        <v>737</v>
      </c>
      <c r="S45" s="77" t="s">
        <v>737</v>
      </c>
      <c r="T45" s="77" t="s">
        <v>721</v>
      </c>
    </row>
    <row r="46" spans="2:20" s="26" customFormat="1" ht="36" x14ac:dyDescent="0.2">
      <c r="B46" s="77" t="s">
        <v>407</v>
      </c>
      <c r="C46" s="77" t="s">
        <v>783</v>
      </c>
      <c r="D46" s="107" t="s">
        <v>295</v>
      </c>
      <c r="E46" s="77" t="s">
        <v>252</v>
      </c>
      <c r="F46" s="77" t="s">
        <v>285</v>
      </c>
      <c r="G46" s="77" t="s">
        <v>253</v>
      </c>
      <c r="H46" s="77" t="s">
        <v>294</v>
      </c>
      <c r="I46" s="77" t="s">
        <v>149</v>
      </c>
      <c r="J46" s="77" t="s">
        <v>32</v>
      </c>
      <c r="K46" s="72">
        <f>L46+P46</f>
        <v>1811014.1600000001</v>
      </c>
      <c r="L46" s="72">
        <v>271652.12</v>
      </c>
      <c r="M46" s="108">
        <v>0</v>
      </c>
      <c r="N46" s="108">
        <v>0</v>
      </c>
      <c r="O46" s="108">
        <v>0</v>
      </c>
      <c r="P46" s="72">
        <v>1539362.04</v>
      </c>
      <c r="Q46" s="110">
        <v>0</v>
      </c>
      <c r="R46" s="77" t="s">
        <v>738</v>
      </c>
      <c r="S46" s="77" t="s">
        <v>738</v>
      </c>
      <c r="T46" s="77" t="s">
        <v>721</v>
      </c>
    </row>
    <row r="47" spans="2:20" s="26" customFormat="1" ht="36" x14ac:dyDescent="0.2">
      <c r="B47" s="77" t="s">
        <v>408</v>
      </c>
      <c r="C47" s="77" t="s">
        <v>784</v>
      </c>
      <c r="D47" s="107" t="s">
        <v>296</v>
      </c>
      <c r="E47" s="77" t="s">
        <v>258</v>
      </c>
      <c r="F47" s="77" t="s">
        <v>285</v>
      </c>
      <c r="G47" s="77" t="s">
        <v>269</v>
      </c>
      <c r="H47" s="77" t="s">
        <v>294</v>
      </c>
      <c r="I47" s="77" t="s">
        <v>149</v>
      </c>
      <c r="J47" s="77" t="s">
        <v>32</v>
      </c>
      <c r="K47" s="72">
        <f>L47+P47</f>
        <v>310380.90000000002</v>
      </c>
      <c r="L47" s="72">
        <v>46557.14</v>
      </c>
      <c r="M47" s="108">
        <v>0</v>
      </c>
      <c r="N47" s="108">
        <v>0</v>
      </c>
      <c r="O47" s="108">
        <v>0</v>
      </c>
      <c r="P47" s="72">
        <v>263823.76</v>
      </c>
      <c r="Q47" s="110">
        <v>0</v>
      </c>
      <c r="R47" s="77" t="s">
        <v>737</v>
      </c>
      <c r="S47" s="77" t="s">
        <v>737</v>
      </c>
      <c r="T47" s="77" t="s">
        <v>721</v>
      </c>
    </row>
    <row r="48" spans="2:20" s="26" customFormat="1" ht="36" x14ac:dyDescent="0.2">
      <c r="B48" s="77" t="s">
        <v>409</v>
      </c>
      <c r="C48" s="77" t="s">
        <v>785</v>
      </c>
      <c r="D48" s="107" t="s">
        <v>297</v>
      </c>
      <c r="E48" s="77" t="s">
        <v>244</v>
      </c>
      <c r="F48" s="77" t="s">
        <v>285</v>
      </c>
      <c r="G48" s="77" t="s">
        <v>246</v>
      </c>
      <c r="H48" s="77" t="s">
        <v>294</v>
      </c>
      <c r="I48" s="77" t="s">
        <v>149</v>
      </c>
      <c r="J48" s="77" t="s">
        <v>32</v>
      </c>
      <c r="K48" s="72">
        <f>L48+P48</f>
        <v>151518.99</v>
      </c>
      <c r="L48" s="72">
        <v>22727.85</v>
      </c>
      <c r="M48" s="108">
        <v>0</v>
      </c>
      <c r="N48" s="108">
        <v>0</v>
      </c>
      <c r="O48" s="108">
        <v>0</v>
      </c>
      <c r="P48" s="72">
        <v>128791.14</v>
      </c>
      <c r="Q48" s="110">
        <v>0</v>
      </c>
      <c r="R48" s="77" t="s">
        <v>738</v>
      </c>
      <c r="S48" s="77" t="s">
        <v>738</v>
      </c>
      <c r="T48" s="77" t="s">
        <v>721</v>
      </c>
    </row>
    <row r="49" spans="2:20" s="26" customFormat="1" ht="36" x14ac:dyDescent="0.2">
      <c r="B49" s="77" t="s">
        <v>410</v>
      </c>
      <c r="C49" s="77" t="s">
        <v>786</v>
      </c>
      <c r="D49" s="107" t="s">
        <v>298</v>
      </c>
      <c r="E49" s="77" t="s">
        <v>249</v>
      </c>
      <c r="F49" s="77" t="s">
        <v>285</v>
      </c>
      <c r="G49" s="77" t="s">
        <v>250</v>
      </c>
      <c r="H49" s="77" t="s">
        <v>294</v>
      </c>
      <c r="I49" s="77" t="s">
        <v>149</v>
      </c>
      <c r="J49" s="77" t="s">
        <v>32</v>
      </c>
      <c r="K49" s="72">
        <f>L49+P49</f>
        <v>667472.38</v>
      </c>
      <c r="L49" s="72">
        <v>100120.86</v>
      </c>
      <c r="M49" s="108">
        <v>0</v>
      </c>
      <c r="N49" s="108">
        <v>0</v>
      </c>
      <c r="O49" s="108">
        <v>0</v>
      </c>
      <c r="P49" s="72">
        <v>567351.52</v>
      </c>
      <c r="Q49" s="110">
        <v>0</v>
      </c>
      <c r="R49" s="77" t="s">
        <v>737</v>
      </c>
      <c r="S49" s="77" t="s">
        <v>737</v>
      </c>
      <c r="T49" s="77" t="s">
        <v>721</v>
      </c>
    </row>
    <row r="50" spans="2:20" s="26" customFormat="1" ht="12" x14ac:dyDescent="0.2">
      <c r="B50" s="102" t="s">
        <v>411</v>
      </c>
      <c r="C50" s="102"/>
      <c r="D50" s="294" t="s">
        <v>575</v>
      </c>
      <c r="E50" s="294"/>
      <c r="F50" s="294"/>
      <c r="G50" s="294"/>
      <c r="H50" s="294"/>
      <c r="I50" s="294"/>
      <c r="J50" s="294"/>
      <c r="K50" s="294"/>
      <c r="L50" s="294"/>
      <c r="M50" s="294"/>
      <c r="N50" s="294"/>
      <c r="O50" s="294"/>
      <c r="P50" s="294"/>
      <c r="Q50" s="294"/>
      <c r="R50" s="294"/>
      <c r="S50" s="294"/>
      <c r="T50" s="294"/>
    </row>
    <row r="51" spans="2:20" s="26" customFormat="1" ht="48" x14ac:dyDescent="0.2">
      <c r="B51" s="77" t="s">
        <v>413</v>
      </c>
      <c r="C51" s="77" t="s">
        <v>576</v>
      </c>
      <c r="D51" s="107" t="s">
        <v>577</v>
      </c>
      <c r="E51" s="77" t="s">
        <v>578</v>
      </c>
      <c r="F51" s="77" t="s">
        <v>302</v>
      </c>
      <c r="G51" s="77" t="s">
        <v>269</v>
      </c>
      <c r="H51" s="77" t="s">
        <v>579</v>
      </c>
      <c r="I51" s="77" t="s">
        <v>149</v>
      </c>
      <c r="J51" s="77" t="s">
        <v>32</v>
      </c>
      <c r="K51" s="72">
        <v>97287.06</v>
      </c>
      <c r="L51" s="72">
        <v>6124.7</v>
      </c>
      <c r="M51" s="72">
        <v>7296.52</v>
      </c>
      <c r="N51" s="72">
        <v>1171.8399999999999</v>
      </c>
      <c r="O51" s="108">
        <v>0</v>
      </c>
      <c r="P51" s="72">
        <v>82694</v>
      </c>
      <c r="Q51" s="110">
        <v>0</v>
      </c>
      <c r="R51" s="77" t="s">
        <v>739</v>
      </c>
      <c r="S51" s="85">
        <v>43522</v>
      </c>
      <c r="T51" s="118">
        <v>-2</v>
      </c>
    </row>
    <row r="52" spans="2:20" s="26" customFormat="1" ht="36" x14ac:dyDescent="0.2">
      <c r="B52" s="77" t="s">
        <v>414</v>
      </c>
      <c r="C52" s="77" t="s">
        <v>580</v>
      </c>
      <c r="D52" s="107" t="s">
        <v>581</v>
      </c>
      <c r="E52" s="77" t="s">
        <v>244</v>
      </c>
      <c r="F52" s="77" t="s">
        <v>302</v>
      </c>
      <c r="G52" s="77" t="s">
        <v>246</v>
      </c>
      <c r="H52" s="77" t="s">
        <v>579</v>
      </c>
      <c r="I52" s="77" t="s">
        <v>149</v>
      </c>
      <c r="J52" s="77" t="s">
        <v>32</v>
      </c>
      <c r="K52" s="72">
        <v>130409.42</v>
      </c>
      <c r="L52" s="72">
        <v>9780.7199999999993</v>
      </c>
      <c r="M52" s="72">
        <v>9780.7000000000007</v>
      </c>
      <c r="N52" s="108">
        <v>0</v>
      </c>
      <c r="O52" s="108">
        <v>0</v>
      </c>
      <c r="P52" s="72">
        <v>110848</v>
      </c>
      <c r="Q52" s="110">
        <v>0</v>
      </c>
      <c r="R52" s="77" t="s">
        <v>739</v>
      </c>
      <c r="S52" s="85">
        <v>43480</v>
      </c>
      <c r="T52" s="118">
        <v>-1</v>
      </c>
    </row>
    <row r="53" spans="2:20" s="26" customFormat="1" ht="36" x14ac:dyDescent="0.2">
      <c r="B53" s="77" t="s">
        <v>415</v>
      </c>
      <c r="C53" s="77" t="s">
        <v>582</v>
      </c>
      <c r="D53" s="107" t="s">
        <v>583</v>
      </c>
      <c r="E53" s="77" t="s">
        <v>584</v>
      </c>
      <c r="F53" s="77" t="s">
        <v>302</v>
      </c>
      <c r="G53" s="77" t="s">
        <v>253</v>
      </c>
      <c r="H53" s="77" t="s">
        <v>579</v>
      </c>
      <c r="I53" s="77" t="s">
        <v>149</v>
      </c>
      <c r="J53" s="77" t="s">
        <v>32</v>
      </c>
      <c r="K53" s="72">
        <v>19402.68</v>
      </c>
      <c r="L53" s="108">
        <v>0</v>
      </c>
      <c r="M53" s="72">
        <v>1455.2</v>
      </c>
      <c r="N53" s="72">
        <v>1455.24</v>
      </c>
      <c r="O53" s="108">
        <v>0</v>
      </c>
      <c r="P53" s="72">
        <v>16492.240000000002</v>
      </c>
      <c r="Q53" s="110">
        <v>0</v>
      </c>
      <c r="R53" s="77" t="s">
        <v>719</v>
      </c>
      <c r="S53" s="85">
        <v>43508</v>
      </c>
      <c r="T53" s="118">
        <v>-1</v>
      </c>
    </row>
    <row r="54" spans="2:20" s="26" customFormat="1" ht="48" x14ac:dyDescent="0.2">
      <c r="B54" s="77" t="s">
        <v>656</v>
      </c>
      <c r="C54" s="77" t="s">
        <v>585</v>
      </c>
      <c r="D54" s="107" t="s">
        <v>586</v>
      </c>
      <c r="E54" s="77" t="s">
        <v>587</v>
      </c>
      <c r="F54" s="77" t="s">
        <v>302</v>
      </c>
      <c r="G54" s="77" t="s">
        <v>253</v>
      </c>
      <c r="H54" s="77" t="s">
        <v>579</v>
      </c>
      <c r="I54" s="77" t="s">
        <v>149</v>
      </c>
      <c r="J54" s="77" t="s">
        <v>32</v>
      </c>
      <c r="K54" s="72">
        <v>49588.32</v>
      </c>
      <c r="L54" s="108">
        <v>0</v>
      </c>
      <c r="M54" s="72">
        <v>3719.12</v>
      </c>
      <c r="N54" s="72">
        <v>3719.13</v>
      </c>
      <c r="O54" s="108">
        <v>0</v>
      </c>
      <c r="P54" s="72">
        <v>42150.07</v>
      </c>
      <c r="Q54" s="110">
        <v>0</v>
      </c>
      <c r="R54" s="77" t="s">
        <v>719</v>
      </c>
      <c r="S54" s="85">
        <v>43487</v>
      </c>
      <c r="T54" s="118" t="s">
        <v>721</v>
      </c>
    </row>
    <row r="55" spans="2:20" s="26" customFormat="1" ht="36" x14ac:dyDescent="0.2">
      <c r="B55" s="77" t="s">
        <v>657</v>
      </c>
      <c r="C55" s="77" t="s">
        <v>588</v>
      </c>
      <c r="D55" s="107" t="s">
        <v>589</v>
      </c>
      <c r="E55" s="77" t="s">
        <v>590</v>
      </c>
      <c r="F55" s="77" t="s">
        <v>302</v>
      </c>
      <c r="G55" s="77" t="s">
        <v>253</v>
      </c>
      <c r="H55" s="77" t="s">
        <v>579</v>
      </c>
      <c r="I55" s="77" t="s">
        <v>149</v>
      </c>
      <c r="J55" s="77" t="s">
        <v>32</v>
      </c>
      <c r="K55" s="72">
        <v>73556.960000000006</v>
      </c>
      <c r="L55" s="108">
        <v>0</v>
      </c>
      <c r="M55" s="72">
        <v>5516.77</v>
      </c>
      <c r="N55" s="72">
        <v>5516.78</v>
      </c>
      <c r="O55" s="108">
        <v>0</v>
      </c>
      <c r="P55" s="72">
        <v>62523.41</v>
      </c>
      <c r="Q55" s="110">
        <v>0</v>
      </c>
      <c r="R55" s="77" t="s">
        <v>719</v>
      </c>
      <c r="S55" s="85">
        <v>43514</v>
      </c>
      <c r="T55" s="118">
        <v>-1</v>
      </c>
    </row>
    <row r="56" spans="2:20" s="26" customFormat="1" ht="72" x14ac:dyDescent="0.2">
      <c r="B56" s="77" t="s">
        <v>658</v>
      </c>
      <c r="C56" s="77" t="s">
        <v>591</v>
      </c>
      <c r="D56" s="107" t="s">
        <v>592</v>
      </c>
      <c r="E56" s="77" t="s">
        <v>593</v>
      </c>
      <c r="F56" s="77" t="s">
        <v>302</v>
      </c>
      <c r="G56" s="77" t="s">
        <v>253</v>
      </c>
      <c r="H56" s="77" t="s">
        <v>579</v>
      </c>
      <c r="I56" s="77" t="s">
        <v>149</v>
      </c>
      <c r="J56" s="77" t="s">
        <v>32</v>
      </c>
      <c r="K56" s="72">
        <v>20000</v>
      </c>
      <c r="L56" s="108">
        <v>0</v>
      </c>
      <c r="M56" s="72">
        <v>1009.42</v>
      </c>
      <c r="N56" s="72">
        <v>7550.54</v>
      </c>
      <c r="O56" s="108">
        <v>0</v>
      </c>
      <c r="P56" s="72">
        <v>11440.04</v>
      </c>
      <c r="Q56" s="110">
        <v>0</v>
      </c>
      <c r="R56" s="77" t="s">
        <v>719</v>
      </c>
      <c r="S56" s="99">
        <v>43461</v>
      </c>
      <c r="T56" s="118" t="s">
        <v>721</v>
      </c>
    </row>
    <row r="57" spans="2:20" s="26" customFormat="1" ht="36" x14ac:dyDescent="0.2">
      <c r="B57" s="77" t="s">
        <v>659</v>
      </c>
      <c r="C57" s="77" t="s">
        <v>594</v>
      </c>
      <c r="D57" s="107" t="s">
        <v>595</v>
      </c>
      <c r="E57" s="77" t="s">
        <v>596</v>
      </c>
      <c r="F57" s="77" t="s">
        <v>302</v>
      </c>
      <c r="G57" s="77" t="s">
        <v>253</v>
      </c>
      <c r="H57" s="77" t="s">
        <v>579</v>
      </c>
      <c r="I57" s="77" t="s">
        <v>149</v>
      </c>
      <c r="J57" s="77" t="s">
        <v>32</v>
      </c>
      <c r="K57" s="72">
        <v>43166</v>
      </c>
      <c r="L57" s="108">
        <v>0</v>
      </c>
      <c r="M57" s="72">
        <v>2818.17</v>
      </c>
      <c r="N57" s="72">
        <v>8408.6200000000008</v>
      </c>
      <c r="O57" s="108">
        <v>0</v>
      </c>
      <c r="P57" s="72">
        <v>31939.21</v>
      </c>
      <c r="Q57" s="110">
        <v>0</v>
      </c>
      <c r="R57" s="77" t="s">
        <v>719</v>
      </c>
      <c r="S57" s="99">
        <v>43488</v>
      </c>
      <c r="T57" s="118" t="s">
        <v>721</v>
      </c>
    </row>
    <row r="58" spans="2:20" s="26" customFormat="1" ht="36" x14ac:dyDescent="0.2">
      <c r="B58" s="77" t="s">
        <v>660</v>
      </c>
      <c r="C58" s="77" t="s">
        <v>597</v>
      </c>
      <c r="D58" s="107" t="s">
        <v>598</v>
      </c>
      <c r="E58" s="77" t="s">
        <v>599</v>
      </c>
      <c r="F58" s="77" t="s">
        <v>302</v>
      </c>
      <c r="G58" s="77" t="s">
        <v>253</v>
      </c>
      <c r="H58" s="77" t="s">
        <v>579</v>
      </c>
      <c r="I58" s="77" t="s">
        <v>149</v>
      </c>
      <c r="J58" s="77" t="s">
        <v>32</v>
      </c>
      <c r="K58" s="72">
        <v>39431.599999999999</v>
      </c>
      <c r="L58" s="108">
        <v>0</v>
      </c>
      <c r="M58" s="72">
        <v>2957.37</v>
      </c>
      <c r="N58" s="72">
        <v>2957.42</v>
      </c>
      <c r="O58" s="108">
        <v>0</v>
      </c>
      <c r="P58" s="72">
        <v>33516.81</v>
      </c>
      <c r="Q58" s="110">
        <v>0</v>
      </c>
      <c r="R58" s="77" t="s">
        <v>719</v>
      </c>
      <c r="S58" s="99">
        <v>43485</v>
      </c>
      <c r="T58" s="118" t="s">
        <v>721</v>
      </c>
    </row>
    <row r="59" spans="2:20" s="26" customFormat="1" ht="36" x14ac:dyDescent="0.2">
      <c r="B59" s="77" t="s">
        <v>655</v>
      </c>
      <c r="C59" s="77" t="s">
        <v>600</v>
      </c>
      <c r="D59" s="107" t="s">
        <v>601</v>
      </c>
      <c r="E59" s="77" t="s">
        <v>602</v>
      </c>
      <c r="F59" s="77" t="s">
        <v>302</v>
      </c>
      <c r="G59" s="77" t="s">
        <v>253</v>
      </c>
      <c r="H59" s="77" t="s">
        <v>579</v>
      </c>
      <c r="I59" s="77" t="s">
        <v>149</v>
      </c>
      <c r="J59" s="77" t="s">
        <v>32</v>
      </c>
      <c r="K59" s="72">
        <v>41936.58</v>
      </c>
      <c r="L59" s="108">
        <v>0</v>
      </c>
      <c r="M59" s="72">
        <v>3145.24</v>
      </c>
      <c r="N59" s="72">
        <v>3145.25</v>
      </c>
      <c r="O59" s="108">
        <v>0</v>
      </c>
      <c r="P59" s="72">
        <v>35646.089999999997</v>
      </c>
      <c r="Q59" s="110">
        <v>0</v>
      </c>
      <c r="R59" s="77" t="s">
        <v>719</v>
      </c>
      <c r="S59" s="99">
        <v>43462</v>
      </c>
      <c r="T59" s="118" t="s">
        <v>721</v>
      </c>
    </row>
    <row r="60" spans="2:20" s="26" customFormat="1" ht="48" x14ac:dyDescent="0.2">
      <c r="B60" s="77" t="s">
        <v>661</v>
      </c>
      <c r="C60" s="77" t="s">
        <v>603</v>
      </c>
      <c r="D60" s="107" t="s">
        <v>604</v>
      </c>
      <c r="E60" s="77" t="s">
        <v>605</v>
      </c>
      <c r="F60" s="77" t="s">
        <v>302</v>
      </c>
      <c r="G60" s="77" t="s">
        <v>253</v>
      </c>
      <c r="H60" s="77" t="s">
        <v>579</v>
      </c>
      <c r="I60" s="77" t="s">
        <v>149</v>
      </c>
      <c r="J60" s="77" t="s">
        <v>32</v>
      </c>
      <c r="K60" s="72">
        <v>26462.29</v>
      </c>
      <c r="L60" s="108">
        <v>0</v>
      </c>
      <c r="M60" s="72">
        <v>1984.67</v>
      </c>
      <c r="N60" s="72">
        <v>1984.68</v>
      </c>
      <c r="O60" s="108">
        <v>0</v>
      </c>
      <c r="P60" s="72">
        <v>22492.94</v>
      </c>
      <c r="Q60" s="110">
        <v>0</v>
      </c>
      <c r="R60" s="77" t="s">
        <v>719</v>
      </c>
      <c r="S60" s="85">
        <v>43486</v>
      </c>
      <c r="T60" s="118" t="s">
        <v>721</v>
      </c>
    </row>
    <row r="61" spans="2:20" s="26" customFormat="1" ht="36" x14ac:dyDescent="0.2">
      <c r="B61" s="77" t="s">
        <v>662</v>
      </c>
      <c r="C61" s="77" t="s">
        <v>606</v>
      </c>
      <c r="D61" s="107" t="s">
        <v>607</v>
      </c>
      <c r="E61" s="77" t="s">
        <v>608</v>
      </c>
      <c r="F61" s="77" t="s">
        <v>302</v>
      </c>
      <c r="G61" s="77" t="s">
        <v>253</v>
      </c>
      <c r="H61" s="77" t="s">
        <v>579</v>
      </c>
      <c r="I61" s="77" t="s">
        <v>149</v>
      </c>
      <c r="J61" s="77" t="s">
        <v>32</v>
      </c>
      <c r="K61" s="72">
        <v>26553.38</v>
      </c>
      <c r="L61" s="108">
        <v>0</v>
      </c>
      <c r="M61" s="72">
        <v>1991.5</v>
      </c>
      <c r="N61" s="72">
        <v>1991.51</v>
      </c>
      <c r="O61" s="108">
        <v>0</v>
      </c>
      <c r="P61" s="72">
        <v>22570.37</v>
      </c>
      <c r="Q61" s="110">
        <v>0</v>
      </c>
      <c r="R61" s="77" t="s">
        <v>719</v>
      </c>
      <c r="S61" s="85">
        <v>43514</v>
      </c>
      <c r="T61" s="118">
        <v>-1</v>
      </c>
    </row>
    <row r="62" spans="2:20" s="26" customFormat="1" ht="36" x14ac:dyDescent="0.2">
      <c r="B62" s="77" t="s">
        <v>663</v>
      </c>
      <c r="C62" s="77" t="s">
        <v>609</v>
      </c>
      <c r="D62" s="107" t="s">
        <v>610</v>
      </c>
      <c r="E62" s="77" t="s">
        <v>611</v>
      </c>
      <c r="F62" s="77" t="s">
        <v>302</v>
      </c>
      <c r="G62" s="77" t="s">
        <v>253</v>
      </c>
      <c r="H62" s="77" t="s">
        <v>579</v>
      </c>
      <c r="I62" s="77" t="s">
        <v>149</v>
      </c>
      <c r="J62" s="77" t="s">
        <v>32</v>
      </c>
      <c r="K62" s="72">
        <v>18639.75</v>
      </c>
      <c r="L62" s="108">
        <v>0</v>
      </c>
      <c r="M62" s="72">
        <v>1397.98</v>
      </c>
      <c r="N62" s="72">
        <v>1397.99</v>
      </c>
      <c r="O62" s="108">
        <v>0</v>
      </c>
      <c r="P62" s="72">
        <v>15843.78</v>
      </c>
      <c r="Q62" s="110">
        <v>0</v>
      </c>
      <c r="R62" s="77" t="s">
        <v>719</v>
      </c>
      <c r="S62" s="85">
        <v>43468</v>
      </c>
      <c r="T62" s="118" t="s">
        <v>721</v>
      </c>
    </row>
    <row r="63" spans="2:20" s="26" customFormat="1" ht="48" x14ac:dyDescent="0.2">
      <c r="B63" s="77" t="s">
        <v>664</v>
      </c>
      <c r="C63" s="77" t="s">
        <v>612</v>
      </c>
      <c r="D63" s="107" t="s">
        <v>613</v>
      </c>
      <c r="E63" s="77" t="s">
        <v>614</v>
      </c>
      <c r="F63" s="77" t="s">
        <v>302</v>
      </c>
      <c r="G63" s="77" t="s">
        <v>253</v>
      </c>
      <c r="H63" s="77" t="s">
        <v>579</v>
      </c>
      <c r="I63" s="77" t="s">
        <v>149</v>
      </c>
      <c r="J63" s="77" t="s">
        <v>32</v>
      </c>
      <c r="K63" s="72">
        <v>49383.38</v>
      </c>
      <c r="L63" s="108">
        <v>0</v>
      </c>
      <c r="M63" s="72">
        <v>3703.75</v>
      </c>
      <c r="N63" s="72">
        <v>3703.77</v>
      </c>
      <c r="O63" s="108">
        <v>0</v>
      </c>
      <c r="P63" s="72">
        <v>41975.86</v>
      </c>
      <c r="Q63" s="110">
        <v>0</v>
      </c>
      <c r="R63" s="77" t="s">
        <v>719</v>
      </c>
      <c r="S63" s="85">
        <v>43468</v>
      </c>
      <c r="T63" s="118" t="s">
        <v>721</v>
      </c>
    </row>
    <row r="64" spans="2:20" s="26" customFormat="1" ht="48" x14ac:dyDescent="0.2">
      <c r="B64" s="77" t="s">
        <v>665</v>
      </c>
      <c r="C64" s="77" t="s">
        <v>615</v>
      </c>
      <c r="D64" s="107" t="s">
        <v>616</v>
      </c>
      <c r="E64" s="77" t="s">
        <v>314</v>
      </c>
      <c r="F64" s="77" t="s">
        <v>302</v>
      </c>
      <c r="G64" s="77" t="s">
        <v>253</v>
      </c>
      <c r="H64" s="77" t="s">
        <v>579</v>
      </c>
      <c r="I64" s="77" t="s">
        <v>149</v>
      </c>
      <c r="J64" s="77" t="s">
        <v>32</v>
      </c>
      <c r="K64" s="72">
        <v>223814.79</v>
      </c>
      <c r="L64" s="72">
        <v>16786.14</v>
      </c>
      <c r="M64" s="72">
        <v>16786.099999999999</v>
      </c>
      <c r="N64" s="77">
        <v>0</v>
      </c>
      <c r="O64" s="108">
        <v>0</v>
      </c>
      <c r="P64" s="72">
        <v>190242.55</v>
      </c>
      <c r="Q64" s="110">
        <v>0</v>
      </c>
      <c r="R64" s="77" t="s">
        <v>719</v>
      </c>
      <c r="S64" s="85">
        <v>43507</v>
      </c>
      <c r="T64" s="118">
        <v>-1</v>
      </c>
    </row>
    <row r="65" spans="2:20" s="26" customFormat="1" ht="36" x14ac:dyDescent="0.2">
      <c r="B65" s="77" t="s">
        <v>666</v>
      </c>
      <c r="C65" s="77" t="s">
        <v>617</v>
      </c>
      <c r="D65" s="107" t="s">
        <v>618</v>
      </c>
      <c r="E65" s="77" t="s">
        <v>619</v>
      </c>
      <c r="F65" s="77" t="s">
        <v>302</v>
      </c>
      <c r="G65" s="77" t="s">
        <v>253</v>
      </c>
      <c r="H65" s="77" t="s">
        <v>579</v>
      </c>
      <c r="I65" s="77" t="s">
        <v>149</v>
      </c>
      <c r="J65" s="77" t="s">
        <v>32</v>
      </c>
      <c r="K65" s="72">
        <v>9040.94</v>
      </c>
      <c r="L65" s="108">
        <v>0</v>
      </c>
      <c r="M65" s="77">
        <v>678.07</v>
      </c>
      <c r="N65" s="77">
        <v>678.1</v>
      </c>
      <c r="O65" s="108">
        <v>0</v>
      </c>
      <c r="P65" s="72">
        <v>7684.77</v>
      </c>
      <c r="Q65" s="110">
        <v>0</v>
      </c>
      <c r="R65" s="77" t="s">
        <v>719</v>
      </c>
      <c r="S65" s="85">
        <v>43531</v>
      </c>
      <c r="T65" s="118">
        <v>-2</v>
      </c>
    </row>
    <row r="66" spans="2:20" s="26" customFormat="1" ht="36" x14ac:dyDescent="0.2">
      <c r="B66" s="77" t="s">
        <v>667</v>
      </c>
      <c r="C66" s="77" t="s">
        <v>620</v>
      </c>
      <c r="D66" s="107" t="s">
        <v>621</v>
      </c>
      <c r="E66" s="77" t="s">
        <v>622</v>
      </c>
      <c r="F66" s="77" t="s">
        <v>302</v>
      </c>
      <c r="G66" s="77" t="s">
        <v>253</v>
      </c>
      <c r="H66" s="77" t="s">
        <v>579</v>
      </c>
      <c r="I66" s="77" t="s">
        <v>149</v>
      </c>
      <c r="J66" s="77" t="s">
        <v>32</v>
      </c>
      <c r="K66" s="72">
        <v>28398</v>
      </c>
      <c r="L66" s="108">
        <v>0</v>
      </c>
      <c r="M66" s="72">
        <v>2129.85</v>
      </c>
      <c r="N66" s="72">
        <v>2129.85</v>
      </c>
      <c r="O66" s="108">
        <v>0</v>
      </c>
      <c r="P66" s="72">
        <v>24138.3</v>
      </c>
      <c r="Q66" s="110">
        <v>0</v>
      </c>
      <c r="R66" s="77" t="s">
        <v>719</v>
      </c>
      <c r="S66" s="85"/>
      <c r="T66" s="118" t="s">
        <v>721</v>
      </c>
    </row>
    <row r="67" spans="2:20" s="26" customFormat="1" ht="48" x14ac:dyDescent="0.2">
      <c r="B67" s="77" t="s">
        <v>668</v>
      </c>
      <c r="C67" s="77" t="s">
        <v>623</v>
      </c>
      <c r="D67" s="107" t="s">
        <v>624</v>
      </c>
      <c r="E67" s="77" t="s">
        <v>625</v>
      </c>
      <c r="F67" s="77" t="s">
        <v>302</v>
      </c>
      <c r="G67" s="77" t="s">
        <v>253</v>
      </c>
      <c r="H67" s="77" t="s">
        <v>579</v>
      </c>
      <c r="I67" s="77" t="s">
        <v>149</v>
      </c>
      <c r="J67" s="77" t="s">
        <v>32</v>
      </c>
      <c r="K67" s="72">
        <v>19129.37</v>
      </c>
      <c r="L67" s="108">
        <v>0</v>
      </c>
      <c r="M67" s="72">
        <v>1434.7</v>
      </c>
      <c r="N67" s="72">
        <v>1434.71</v>
      </c>
      <c r="O67" s="108">
        <v>0</v>
      </c>
      <c r="P67" s="72">
        <v>16259.96</v>
      </c>
      <c r="Q67" s="110">
        <v>0</v>
      </c>
      <c r="R67" s="77" t="s">
        <v>719</v>
      </c>
      <c r="S67" s="85">
        <v>43508</v>
      </c>
      <c r="T67" s="118">
        <v>-1</v>
      </c>
    </row>
    <row r="68" spans="2:20" s="26" customFormat="1" ht="48" x14ac:dyDescent="0.2">
      <c r="B68" s="77" t="s">
        <v>669</v>
      </c>
      <c r="C68" s="77" t="s">
        <v>626</v>
      </c>
      <c r="D68" s="107" t="s">
        <v>627</v>
      </c>
      <c r="E68" s="77" t="s">
        <v>628</v>
      </c>
      <c r="F68" s="77" t="s">
        <v>302</v>
      </c>
      <c r="G68" s="77" t="s">
        <v>253</v>
      </c>
      <c r="H68" s="77" t="s">
        <v>579</v>
      </c>
      <c r="I68" s="77" t="s">
        <v>149</v>
      </c>
      <c r="J68" s="77" t="s">
        <v>32</v>
      </c>
      <c r="K68" s="72">
        <v>31000</v>
      </c>
      <c r="L68" s="108">
        <v>0</v>
      </c>
      <c r="M68" s="72">
        <v>1385.17</v>
      </c>
      <c r="N68" s="72">
        <v>13916.23</v>
      </c>
      <c r="O68" s="108">
        <v>0</v>
      </c>
      <c r="P68" s="72">
        <v>15698.6</v>
      </c>
      <c r="Q68" s="110">
        <v>0</v>
      </c>
      <c r="R68" s="77" t="s">
        <v>719</v>
      </c>
      <c r="S68" s="85">
        <v>43467</v>
      </c>
      <c r="T68" s="118" t="s">
        <v>721</v>
      </c>
    </row>
    <row r="69" spans="2:20" s="26" customFormat="1" ht="36" x14ac:dyDescent="0.2">
      <c r="B69" s="77" t="s">
        <v>670</v>
      </c>
      <c r="C69" s="77" t="s">
        <v>629</v>
      </c>
      <c r="D69" s="107" t="s">
        <v>630</v>
      </c>
      <c r="E69" s="77" t="s">
        <v>631</v>
      </c>
      <c r="F69" s="77" t="s">
        <v>302</v>
      </c>
      <c r="G69" s="77" t="s">
        <v>273</v>
      </c>
      <c r="H69" s="77" t="s">
        <v>579</v>
      </c>
      <c r="I69" s="77" t="s">
        <v>149</v>
      </c>
      <c r="J69" s="77" t="s">
        <v>32</v>
      </c>
      <c r="K69" s="72">
        <v>28019</v>
      </c>
      <c r="L69" s="108">
        <v>0</v>
      </c>
      <c r="M69" s="72">
        <v>2101</v>
      </c>
      <c r="N69" s="72">
        <v>2102</v>
      </c>
      <c r="O69" s="108">
        <v>0</v>
      </c>
      <c r="P69" s="72">
        <v>23816</v>
      </c>
      <c r="Q69" s="110">
        <v>0</v>
      </c>
      <c r="R69" s="77" t="s">
        <v>740</v>
      </c>
      <c r="S69" s="99">
        <v>43486</v>
      </c>
      <c r="T69" s="118" t="s">
        <v>721</v>
      </c>
    </row>
    <row r="70" spans="2:20" s="26" customFormat="1" ht="36" x14ac:dyDescent="0.2">
      <c r="B70" s="77" t="s">
        <v>671</v>
      </c>
      <c r="C70" s="77" t="s">
        <v>632</v>
      </c>
      <c r="D70" s="107" t="s">
        <v>633</v>
      </c>
      <c r="E70" s="77" t="s">
        <v>254</v>
      </c>
      <c r="F70" s="77" t="s">
        <v>302</v>
      </c>
      <c r="G70" s="77" t="s">
        <v>273</v>
      </c>
      <c r="H70" s="77" t="s">
        <v>579</v>
      </c>
      <c r="I70" s="77" t="s">
        <v>149</v>
      </c>
      <c r="J70" s="77" t="s">
        <v>32</v>
      </c>
      <c r="K70" s="72">
        <v>257175</v>
      </c>
      <c r="L70" s="72">
        <v>19289</v>
      </c>
      <c r="M70" s="72">
        <v>19288</v>
      </c>
      <c r="N70" s="108">
        <v>0</v>
      </c>
      <c r="O70" s="108">
        <v>0</v>
      </c>
      <c r="P70" s="72">
        <v>218598</v>
      </c>
      <c r="Q70" s="110">
        <v>0</v>
      </c>
      <c r="R70" s="77" t="s">
        <v>740</v>
      </c>
      <c r="S70" s="85">
        <v>43511</v>
      </c>
      <c r="T70" s="118" t="s">
        <v>721</v>
      </c>
    </row>
    <row r="71" spans="2:20" s="26" customFormat="1" ht="36" x14ac:dyDescent="0.2">
      <c r="B71" s="77" t="s">
        <v>672</v>
      </c>
      <c r="C71" s="77" t="s">
        <v>634</v>
      </c>
      <c r="D71" s="107" t="s">
        <v>635</v>
      </c>
      <c r="E71" s="77" t="s">
        <v>636</v>
      </c>
      <c r="F71" s="77" t="s">
        <v>302</v>
      </c>
      <c r="G71" s="77" t="s">
        <v>273</v>
      </c>
      <c r="H71" s="77" t="s">
        <v>579</v>
      </c>
      <c r="I71" s="77" t="s">
        <v>149</v>
      </c>
      <c r="J71" s="77" t="s">
        <v>32</v>
      </c>
      <c r="K71" s="72">
        <v>27532</v>
      </c>
      <c r="L71" s="108">
        <v>0</v>
      </c>
      <c r="M71" s="72">
        <v>2064</v>
      </c>
      <c r="N71" s="72">
        <v>2066</v>
      </c>
      <c r="O71" s="108">
        <v>0</v>
      </c>
      <c r="P71" s="72">
        <v>23402</v>
      </c>
      <c r="Q71" s="110">
        <v>0</v>
      </c>
      <c r="R71" s="77" t="s">
        <v>740</v>
      </c>
      <c r="S71" s="85">
        <v>43508</v>
      </c>
      <c r="T71" s="118" t="s">
        <v>721</v>
      </c>
    </row>
    <row r="72" spans="2:20" s="26" customFormat="1" ht="48" x14ac:dyDescent="0.2">
      <c r="B72" s="77" t="s">
        <v>673</v>
      </c>
      <c r="C72" s="77" t="s">
        <v>637</v>
      </c>
      <c r="D72" s="107" t="s">
        <v>638</v>
      </c>
      <c r="E72" s="77" t="s">
        <v>639</v>
      </c>
      <c r="F72" s="77" t="s">
        <v>302</v>
      </c>
      <c r="G72" s="77" t="s">
        <v>250</v>
      </c>
      <c r="H72" s="77" t="s">
        <v>579</v>
      </c>
      <c r="I72" s="77" t="s">
        <v>149</v>
      </c>
      <c r="J72" s="77" t="s">
        <v>32</v>
      </c>
      <c r="K72" s="72">
        <v>74699.570000000007</v>
      </c>
      <c r="L72" s="72">
        <v>5602.48</v>
      </c>
      <c r="M72" s="72">
        <v>5602.46</v>
      </c>
      <c r="N72" s="108">
        <v>0</v>
      </c>
      <c r="O72" s="108">
        <v>0</v>
      </c>
      <c r="P72" s="72">
        <v>63494.63</v>
      </c>
      <c r="Q72" s="110">
        <v>0</v>
      </c>
      <c r="R72" s="77" t="s">
        <v>739</v>
      </c>
      <c r="S72" s="85">
        <v>43524</v>
      </c>
      <c r="T72" s="118">
        <v>-2</v>
      </c>
    </row>
    <row r="73" spans="2:20" s="26" customFormat="1" ht="48" x14ac:dyDescent="0.2">
      <c r="B73" s="77" t="s">
        <v>674</v>
      </c>
      <c r="C73" s="77" t="s">
        <v>640</v>
      </c>
      <c r="D73" s="107" t="s">
        <v>641</v>
      </c>
      <c r="E73" s="77" t="s">
        <v>642</v>
      </c>
      <c r="F73" s="77" t="s">
        <v>302</v>
      </c>
      <c r="G73" s="77" t="s">
        <v>250</v>
      </c>
      <c r="H73" s="77" t="s">
        <v>579</v>
      </c>
      <c r="I73" s="77" t="s">
        <v>149</v>
      </c>
      <c r="J73" s="77" t="s">
        <v>32</v>
      </c>
      <c r="K73" s="72">
        <v>45897.16</v>
      </c>
      <c r="L73" s="108">
        <v>0</v>
      </c>
      <c r="M73" s="72">
        <v>3442.28</v>
      </c>
      <c r="N73" s="72">
        <v>3442.3</v>
      </c>
      <c r="O73" s="108">
        <v>0</v>
      </c>
      <c r="P73" s="72">
        <v>39012.58</v>
      </c>
      <c r="Q73" s="110">
        <v>0</v>
      </c>
      <c r="R73" s="77" t="s">
        <v>741</v>
      </c>
      <c r="S73" s="85">
        <v>43480</v>
      </c>
      <c r="T73" s="118">
        <v>-2</v>
      </c>
    </row>
    <row r="74" spans="2:20" s="26" customFormat="1" ht="36" x14ac:dyDescent="0.2">
      <c r="B74" s="77" t="s">
        <v>675</v>
      </c>
      <c r="C74" s="77" t="s">
        <v>643</v>
      </c>
      <c r="D74" s="107" t="s">
        <v>644</v>
      </c>
      <c r="E74" s="77" t="s">
        <v>645</v>
      </c>
      <c r="F74" s="77" t="s">
        <v>302</v>
      </c>
      <c r="G74" s="77" t="s">
        <v>250</v>
      </c>
      <c r="H74" s="77" t="s">
        <v>579</v>
      </c>
      <c r="I74" s="77" t="s">
        <v>149</v>
      </c>
      <c r="J74" s="77" t="s">
        <v>32</v>
      </c>
      <c r="K74" s="72">
        <v>53277.85</v>
      </c>
      <c r="L74" s="108">
        <v>0</v>
      </c>
      <c r="M74" s="72">
        <v>3995.83</v>
      </c>
      <c r="N74" s="72">
        <v>3995.85</v>
      </c>
      <c r="O74" s="108">
        <v>0</v>
      </c>
      <c r="P74" s="72">
        <v>45286.17</v>
      </c>
      <c r="Q74" s="110">
        <v>0</v>
      </c>
      <c r="R74" s="85">
        <v>43435</v>
      </c>
      <c r="S74" s="85">
        <v>43524</v>
      </c>
      <c r="T74" s="118">
        <v>-2</v>
      </c>
    </row>
    <row r="75" spans="2:20" s="26" customFormat="1" ht="36" x14ac:dyDescent="0.2">
      <c r="B75" s="77" t="s">
        <v>676</v>
      </c>
      <c r="C75" s="77" t="s">
        <v>646</v>
      </c>
      <c r="D75" s="107" t="s">
        <v>647</v>
      </c>
      <c r="E75" s="77" t="s">
        <v>648</v>
      </c>
      <c r="F75" s="77" t="s">
        <v>302</v>
      </c>
      <c r="G75" s="77" t="s">
        <v>250</v>
      </c>
      <c r="H75" s="77" t="s">
        <v>579</v>
      </c>
      <c r="I75" s="77" t="s">
        <v>149</v>
      </c>
      <c r="J75" s="77" t="s">
        <v>32</v>
      </c>
      <c r="K75" s="72">
        <v>20968.13</v>
      </c>
      <c r="L75" s="108">
        <v>0</v>
      </c>
      <c r="M75" s="72">
        <v>1572.6</v>
      </c>
      <c r="N75" s="72">
        <v>1572.62</v>
      </c>
      <c r="O75" s="108">
        <v>0</v>
      </c>
      <c r="P75" s="72">
        <v>17822.91</v>
      </c>
      <c r="Q75" s="110">
        <v>0</v>
      </c>
      <c r="R75" s="77" t="s">
        <v>739</v>
      </c>
      <c r="S75" s="85">
        <v>43508</v>
      </c>
      <c r="T75" s="118">
        <v>-2</v>
      </c>
    </row>
    <row r="76" spans="2:20" s="26" customFormat="1" ht="48" x14ac:dyDescent="0.2">
      <c r="B76" s="77" t="s">
        <v>677</v>
      </c>
      <c r="C76" s="77" t="s">
        <v>649</v>
      </c>
      <c r="D76" s="107" t="s">
        <v>650</v>
      </c>
      <c r="E76" s="77" t="s">
        <v>651</v>
      </c>
      <c r="F76" s="77" t="s">
        <v>302</v>
      </c>
      <c r="G76" s="77" t="s">
        <v>250</v>
      </c>
      <c r="H76" s="77" t="s">
        <v>579</v>
      </c>
      <c r="I76" s="77" t="s">
        <v>149</v>
      </c>
      <c r="J76" s="77" t="s">
        <v>32</v>
      </c>
      <c r="K76" s="72">
        <v>182431.66</v>
      </c>
      <c r="L76" s="72">
        <v>13682.38</v>
      </c>
      <c r="M76" s="72">
        <v>13682.37</v>
      </c>
      <c r="N76" s="108">
        <v>0</v>
      </c>
      <c r="O76" s="108">
        <v>0</v>
      </c>
      <c r="P76" s="72">
        <v>155066.91</v>
      </c>
      <c r="Q76" s="110">
        <v>0</v>
      </c>
      <c r="R76" s="77" t="s">
        <v>741</v>
      </c>
      <c r="S76" s="85">
        <v>43529</v>
      </c>
      <c r="T76" s="118">
        <v>-4</v>
      </c>
    </row>
    <row r="77" spans="2:20" s="26" customFormat="1" ht="36" x14ac:dyDescent="0.2">
      <c r="B77" s="77" t="s">
        <v>678</v>
      </c>
      <c r="C77" s="77" t="s">
        <v>652</v>
      </c>
      <c r="D77" s="107" t="s">
        <v>653</v>
      </c>
      <c r="E77" s="77" t="s">
        <v>654</v>
      </c>
      <c r="F77" s="77" t="s">
        <v>302</v>
      </c>
      <c r="G77" s="77" t="s">
        <v>250</v>
      </c>
      <c r="H77" s="77" t="s">
        <v>579</v>
      </c>
      <c r="I77" s="77" t="s">
        <v>149</v>
      </c>
      <c r="J77" s="77" t="s">
        <v>32</v>
      </c>
      <c r="K77" s="72">
        <v>19562.849999999999</v>
      </c>
      <c r="L77" s="108">
        <v>0</v>
      </c>
      <c r="M77" s="72">
        <v>1467.21</v>
      </c>
      <c r="N77" s="72">
        <v>1467.22</v>
      </c>
      <c r="O77" s="108">
        <v>0</v>
      </c>
      <c r="P77" s="72">
        <v>16628.419999999998</v>
      </c>
      <c r="Q77" s="110">
        <v>0</v>
      </c>
      <c r="R77" s="77" t="s">
        <v>741</v>
      </c>
      <c r="S77" s="85">
        <v>43468</v>
      </c>
      <c r="T77" s="118">
        <v>-2</v>
      </c>
    </row>
    <row r="78" spans="2:20" s="26" customFormat="1" ht="12" x14ac:dyDescent="0.2">
      <c r="B78" s="102" t="s">
        <v>412</v>
      </c>
      <c r="C78" s="102"/>
      <c r="D78" s="294" t="s">
        <v>299</v>
      </c>
      <c r="E78" s="294"/>
      <c r="F78" s="294"/>
      <c r="G78" s="294"/>
      <c r="H78" s="294"/>
      <c r="I78" s="294"/>
      <c r="J78" s="294"/>
      <c r="K78" s="294"/>
      <c r="L78" s="294"/>
      <c r="M78" s="294"/>
      <c r="N78" s="294"/>
      <c r="O78" s="294"/>
      <c r="P78" s="294"/>
      <c r="Q78" s="294"/>
      <c r="R78" s="294"/>
      <c r="S78" s="294"/>
      <c r="T78" s="294"/>
    </row>
    <row r="79" spans="2:20" s="26" customFormat="1" ht="72" x14ac:dyDescent="0.2">
      <c r="B79" s="77" t="s">
        <v>417</v>
      </c>
      <c r="C79" s="104" t="s">
        <v>787</v>
      </c>
      <c r="D79" s="107" t="s">
        <v>300</v>
      </c>
      <c r="E79" s="77" t="s">
        <v>301</v>
      </c>
      <c r="F79" s="77" t="s">
        <v>302</v>
      </c>
      <c r="G79" s="77" t="s">
        <v>303</v>
      </c>
      <c r="H79" s="77" t="s">
        <v>192</v>
      </c>
      <c r="I79" s="77" t="s">
        <v>149</v>
      </c>
      <c r="J79" s="77" t="s">
        <v>32</v>
      </c>
      <c r="K79" s="72">
        <f>L79+M79+P79</f>
        <v>360006.56</v>
      </c>
      <c r="L79" s="72">
        <v>27000.5</v>
      </c>
      <c r="M79" s="72">
        <v>27000.5</v>
      </c>
      <c r="N79" s="108">
        <v>0</v>
      </c>
      <c r="O79" s="108">
        <v>0</v>
      </c>
      <c r="P79" s="72">
        <v>306005.56</v>
      </c>
      <c r="Q79" s="110">
        <v>0</v>
      </c>
      <c r="R79" s="77" t="s">
        <v>736</v>
      </c>
      <c r="S79" s="77" t="s">
        <v>736</v>
      </c>
      <c r="T79" s="77" t="s">
        <v>721</v>
      </c>
    </row>
    <row r="80" spans="2:20" s="26" customFormat="1" ht="48" x14ac:dyDescent="0.2">
      <c r="B80" s="77" t="s">
        <v>418</v>
      </c>
      <c r="C80" s="104" t="s">
        <v>788</v>
      </c>
      <c r="D80" s="107" t="s">
        <v>304</v>
      </c>
      <c r="E80" s="77" t="s">
        <v>305</v>
      </c>
      <c r="F80" s="77" t="s">
        <v>302</v>
      </c>
      <c r="G80" s="77" t="s">
        <v>250</v>
      </c>
      <c r="H80" s="77" t="s">
        <v>192</v>
      </c>
      <c r="I80" s="77" t="s">
        <v>149</v>
      </c>
      <c r="J80" s="77" t="s">
        <v>32</v>
      </c>
      <c r="K80" s="72">
        <v>171993</v>
      </c>
      <c r="L80" s="72">
        <v>12900</v>
      </c>
      <c r="M80" s="72">
        <v>12899</v>
      </c>
      <c r="N80" s="108">
        <v>0</v>
      </c>
      <c r="O80" s="108">
        <v>0</v>
      </c>
      <c r="P80" s="72">
        <v>146194</v>
      </c>
      <c r="Q80" s="110">
        <v>0</v>
      </c>
      <c r="R80" s="104" t="s">
        <v>736</v>
      </c>
      <c r="S80" s="77" t="s">
        <v>736</v>
      </c>
      <c r="T80" s="77" t="s">
        <v>721</v>
      </c>
    </row>
    <row r="81" spans="2:20" s="26" customFormat="1" ht="48" x14ac:dyDescent="0.2">
      <c r="B81" s="77" t="s">
        <v>416</v>
      </c>
      <c r="C81" s="77" t="s">
        <v>789</v>
      </c>
      <c r="D81" s="107" t="s">
        <v>306</v>
      </c>
      <c r="E81" s="77" t="s">
        <v>307</v>
      </c>
      <c r="F81" s="77" t="s">
        <v>302</v>
      </c>
      <c r="G81" s="77" t="s">
        <v>273</v>
      </c>
      <c r="H81" s="77" t="s">
        <v>192</v>
      </c>
      <c r="I81" s="77" t="s">
        <v>149</v>
      </c>
      <c r="J81" s="77" t="s">
        <v>32</v>
      </c>
      <c r="K81" s="72">
        <v>132323</v>
      </c>
      <c r="L81" s="72">
        <v>9925</v>
      </c>
      <c r="M81" s="72">
        <v>9924</v>
      </c>
      <c r="N81" s="108">
        <v>0</v>
      </c>
      <c r="O81" s="108">
        <v>0</v>
      </c>
      <c r="P81" s="72">
        <v>112474</v>
      </c>
      <c r="Q81" s="110">
        <v>0</v>
      </c>
      <c r="R81" s="77" t="s">
        <v>730</v>
      </c>
      <c r="S81" s="77" t="s">
        <v>730</v>
      </c>
      <c r="T81" s="77" t="s">
        <v>721</v>
      </c>
    </row>
    <row r="82" spans="2:20" s="26" customFormat="1" ht="12" x14ac:dyDescent="0.2">
      <c r="B82" s="102" t="s">
        <v>706</v>
      </c>
      <c r="C82" s="102"/>
      <c r="D82" s="294" t="s">
        <v>193</v>
      </c>
      <c r="E82" s="294"/>
      <c r="F82" s="294"/>
      <c r="G82" s="294"/>
      <c r="H82" s="294"/>
      <c r="I82" s="294"/>
      <c r="J82" s="294"/>
      <c r="K82" s="294"/>
      <c r="L82" s="294"/>
      <c r="M82" s="294"/>
      <c r="N82" s="294"/>
      <c r="O82" s="294"/>
      <c r="P82" s="294"/>
      <c r="Q82" s="294"/>
      <c r="R82" s="294"/>
      <c r="S82" s="294"/>
      <c r="T82" s="294"/>
    </row>
    <row r="83" spans="2:20" s="26" customFormat="1" ht="48" x14ac:dyDescent="0.2">
      <c r="B83" s="77" t="s">
        <v>707</v>
      </c>
      <c r="C83" s="77" t="s">
        <v>679</v>
      </c>
      <c r="D83" s="107" t="s">
        <v>308</v>
      </c>
      <c r="E83" s="77" t="s">
        <v>309</v>
      </c>
      <c r="F83" s="77" t="s">
        <v>302</v>
      </c>
      <c r="G83" s="77" t="s">
        <v>269</v>
      </c>
      <c r="H83" s="77" t="s">
        <v>310</v>
      </c>
      <c r="I83" s="77" t="s">
        <v>149</v>
      </c>
      <c r="J83" s="77" t="s">
        <v>32</v>
      </c>
      <c r="K83" s="72">
        <v>7044.7</v>
      </c>
      <c r="L83" s="77">
        <v>528.36</v>
      </c>
      <c r="M83" s="77">
        <v>528.35</v>
      </c>
      <c r="N83" s="108">
        <v>0</v>
      </c>
      <c r="O83" s="108">
        <v>0</v>
      </c>
      <c r="P83" s="72">
        <v>5987.99</v>
      </c>
      <c r="Q83" s="110">
        <v>0</v>
      </c>
      <c r="R83" s="77" t="s">
        <v>742</v>
      </c>
      <c r="S83" s="99">
        <v>43315</v>
      </c>
      <c r="T83" s="77" t="s">
        <v>721</v>
      </c>
    </row>
    <row r="84" spans="2:20" s="26" customFormat="1" ht="48" x14ac:dyDescent="0.2">
      <c r="B84" s="77" t="s">
        <v>708</v>
      </c>
      <c r="C84" s="77" t="s">
        <v>680</v>
      </c>
      <c r="D84" s="107" t="s">
        <v>311</v>
      </c>
      <c r="E84" s="77" t="s">
        <v>312</v>
      </c>
      <c r="F84" s="77" t="s">
        <v>302</v>
      </c>
      <c r="G84" s="77" t="s">
        <v>246</v>
      </c>
      <c r="H84" s="77" t="s">
        <v>310</v>
      </c>
      <c r="I84" s="77" t="s">
        <v>149</v>
      </c>
      <c r="J84" s="77" t="s">
        <v>32</v>
      </c>
      <c r="K84" s="87">
        <v>8407.06</v>
      </c>
      <c r="L84" s="77">
        <v>630.53</v>
      </c>
      <c r="M84" s="77">
        <v>630.53</v>
      </c>
      <c r="N84" s="108">
        <v>0</v>
      </c>
      <c r="O84" s="108">
        <v>0</v>
      </c>
      <c r="P84" s="72">
        <v>7146</v>
      </c>
      <c r="Q84" s="110">
        <v>0</v>
      </c>
      <c r="R84" s="77" t="s">
        <v>742</v>
      </c>
      <c r="S84" s="85">
        <v>43362</v>
      </c>
      <c r="T84" s="77" t="s">
        <v>721</v>
      </c>
    </row>
    <row r="85" spans="2:20" s="26" customFormat="1" ht="48" x14ac:dyDescent="0.2">
      <c r="B85" s="77" t="s">
        <v>709</v>
      </c>
      <c r="C85" s="77" t="s">
        <v>681</v>
      </c>
      <c r="D85" s="107" t="s">
        <v>313</v>
      </c>
      <c r="E85" s="77" t="s">
        <v>314</v>
      </c>
      <c r="F85" s="77" t="s">
        <v>302</v>
      </c>
      <c r="G85" s="77" t="s">
        <v>253</v>
      </c>
      <c r="H85" s="77" t="s">
        <v>310</v>
      </c>
      <c r="I85" s="77" t="s">
        <v>149</v>
      </c>
      <c r="J85" s="77" t="s">
        <v>32</v>
      </c>
      <c r="K85" s="87">
        <v>24994.11</v>
      </c>
      <c r="L85" s="72">
        <v>1874.56</v>
      </c>
      <c r="M85" s="72">
        <v>1874.55</v>
      </c>
      <c r="N85" s="108">
        <v>0</v>
      </c>
      <c r="O85" s="108">
        <v>0</v>
      </c>
      <c r="P85" s="72">
        <v>21245</v>
      </c>
      <c r="Q85" s="110">
        <v>0</v>
      </c>
      <c r="R85" s="77" t="s">
        <v>742</v>
      </c>
      <c r="S85" s="85">
        <v>43349</v>
      </c>
      <c r="T85" s="77" t="s">
        <v>721</v>
      </c>
    </row>
    <row r="86" spans="2:20" s="26" customFormat="1" ht="48" x14ac:dyDescent="0.2">
      <c r="B86" s="77" t="s">
        <v>710</v>
      </c>
      <c r="C86" s="77" t="s">
        <v>682</v>
      </c>
      <c r="D86" s="107" t="s">
        <v>315</v>
      </c>
      <c r="E86" s="77" t="s">
        <v>254</v>
      </c>
      <c r="F86" s="77" t="s">
        <v>302</v>
      </c>
      <c r="G86" s="77" t="s">
        <v>273</v>
      </c>
      <c r="H86" s="77" t="s">
        <v>310</v>
      </c>
      <c r="I86" s="77" t="s">
        <v>149</v>
      </c>
      <c r="J86" s="77" t="s">
        <v>32</v>
      </c>
      <c r="K86" s="83">
        <v>15906</v>
      </c>
      <c r="L86" s="72">
        <v>1194</v>
      </c>
      <c r="M86" s="72">
        <v>1192</v>
      </c>
      <c r="N86" s="108">
        <v>0</v>
      </c>
      <c r="O86" s="108">
        <v>0</v>
      </c>
      <c r="P86" s="72">
        <v>13520</v>
      </c>
      <c r="Q86" s="110">
        <v>0</v>
      </c>
      <c r="R86" s="77" t="s">
        <v>742</v>
      </c>
      <c r="S86" s="85">
        <v>43349</v>
      </c>
      <c r="T86" s="77" t="s">
        <v>721</v>
      </c>
    </row>
    <row r="87" spans="2:20" s="26" customFormat="1" ht="60" x14ac:dyDescent="0.2">
      <c r="B87" s="77" t="s">
        <v>711</v>
      </c>
      <c r="C87" s="77" t="s">
        <v>683</v>
      </c>
      <c r="D87" s="107" t="s">
        <v>316</v>
      </c>
      <c r="E87" s="77" t="s">
        <v>317</v>
      </c>
      <c r="F87" s="77" t="s">
        <v>302</v>
      </c>
      <c r="G87" s="77" t="s">
        <v>250</v>
      </c>
      <c r="H87" s="77" t="s">
        <v>310</v>
      </c>
      <c r="I87" s="77" t="s">
        <v>149</v>
      </c>
      <c r="J87" s="77" t="s">
        <v>32</v>
      </c>
      <c r="K87" s="83">
        <v>18632</v>
      </c>
      <c r="L87" s="72">
        <v>1398</v>
      </c>
      <c r="M87" s="72">
        <v>1397</v>
      </c>
      <c r="N87" s="108">
        <v>0</v>
      </c>
      <c r="O87" s="108">
        <v>0</v>
      </c>
      <c r="P87" s="72">
        <v>15837</v>
      </c>
      <c r="Q87" s="110">
        <v>0</v>
      </c>
      <c r="R87" s="77" t="s">
        <v>742</v>
      </c>
      <c r="S87" s="85">
        <v>43349</v>
      </c>
      <c r="T87" s="77" t="s">
        <v>721</v>
      </c>
    </row>
    <row r="88" spans="2:20" s="26" customFormat="1" ht="12" x14ac:dyDescent="0.2">
      <c r="B88" s="103">
        <v>2</v>
      </c>
      <c r="C88" s="103"/>
      <c r="D88" s="293" t="s">
        <v>389</v>
      </c>
      <c r="E88" s="293"/>
      <c r="F88" s="293"/>
      <c r="G88" s="293"/>
      <c r="H88" s="293"/>
      <c r="I88" s="293"/>
      <c r="J88" s="293"/>
      <c r="K88" s="293"/>
      <c r="L88" s="293"/>
      <c r="M88" s="293"/>
      <c r="N88" s="293"/>
      <c r="O88" s="293"/>
      <c r="P88" s="293"/>
      <c r="Q88" s="293"/>
      <c r="R88" s="293"/>
      <c r="S88" s="293"/>
      <c r="T88" s="293"/>
    </row>
    <row r="89" spans="2:20" s="26" customFormat="1" ht="12" x14ac:dyDescent="0.2">
      <c r="B89" s="103" t="s">
        <v>796</v>
      </c>
      <c r="C89" s="103"/>
      <c r="D89" s="293" t="s">
        <v>318</v>
      </c>
      <c r="E89" s="293"/>
      <c r="F89" s="293"/>
      <c r="G89" s="293"/>
      <c r="H89" s="293"/>
      <c r="I89" s="293"/>
      <c r="J89" s="293"/>
      <c r="K89" s="293"/>
      <c r="L89" s="293"/>
      <c r="M89" s="293"/>
      <c r="N89" s="293"/>
      <c r="O89" s="293"/>
      <c r="P89" s="293"/>
      <c r="Q89" s="293"/>
      <c r="R89" s="293"/>
      <c r="S89" s="293"/>
      <c r="T89" s="293"/>
    </row>
    <row r="90" spans="2:20" s="26" customFormat="1" ht="12" x14ac:dyDescent="0.2">
      <c r="B90" s="103" t="s">
        <v>215</v>
      </c>
      <c r="C90" s="103"/>
      <c r="D90" s="293" t="s">
        <v>319</v>
      </c>
      <c r="E90" s="293"/>
      <c r="F90" s="293"/>
      <c r="G90" s="293"/>
      <c r="H90" s="293"/>
      <c r="I90" s="293"/>
      <c r="J90" s="293"/>
      <c r="K90" s="293"/>
      <c r="L90" s="293"/>
      <c r="M90" s="293"/>
      <c r="N90" s="293"/>
      <c r="O90" s="293"/>
      <c r="P90" s="293"/>
      <c r="Q90" s="293"/>
      <c r="R90" s="293"/>
      <c r="S90" s="293"/>
      <c r="T90" s="293"/>
    </row>
    <row r="91" spans="2:20" s="26" customFormat="1" ht="12" x14ac:dyDescent="0.2">
      <c r="B91" s="102" t="s">
        <v>175</v>
      </c>
      <c r="C91" s="105"/>
      <c r="D91" s="294" t="s">
        <v>792</v>
      </c>
      <c r="E91" s="294"/>
      <c r="F91" s="294"/>
      <c r="G91" s="294"/>
      <c r="H91" s="294"/>
      <c r="I91" s="294"/>
      <c r="J91" s="294"/>
      <c r="K91" s="294"/>
      <c r="L91" s="294"/>
      <c r="M91" s="294"/>
      <c r="N91" s="294"/>
      <c r="O91" s="294"/>
      <c r="P91" s="294"/>
      <c r="Q91" s="294"/>
      <c r="R91" s="294"/>
      <c r="S91" s="294"/>
      <c r="T91" s="294"/>
    </row>
    <row r="92" spans="2:20" s="26" customFormat="1" ht="36" x14ac:dyDescent="0.2">
      <c r="B92" s="106" t="s">
        <v>176</v>
      </c>
      <c r="C92" s="77" t="s">
        <v>797</v>
      </c>
      <c r="D92" s="78" t="s">
        <v>798</v>
      </c>
      <c r="E92" s="77" t="s">
        <v>799</v>
      </c>
      <c r="F92" s="77" t="s">
        <v>791</v>
      </c>
      <c r="G92" s="77" t="s">
        <v>253</v>
      </c>
      <c r="H92" s="77" t="s">
        <v>800</v>
      </c>
      <c r="I92" s="77" t="s">
        <v>149</v>
      </c>
      <c r="J92" s="77" t="s">
        <v>32</v>
      </c>
      <c r="K92" s="74">
        <f>L92+P92</f>
        <v>993615.3</v>
      </c>
      <c r="L92" s="74">
        <v>149042.29999999999</v>
      </c>
      <c r="M92" s="74">
        <v>0</v>
      </c>
      <c r="N92" s="74">
        <v>0</v>
      </c>
      <c r="O92" s="74">
        <v>0</v>
      </c>
      <c r="P92" s="74">
        <v>844573</v>
      </c>
      <c r="Q92" s="114">
        <v>0</v>
      </c>
      <c r="R92" s="110"/>
      <c r="S92" s="115">
        <v>43800</v>
      </c>
      <c r="T92" s="116"/>
    </row>
    <row r="93" spans="2:20" s="26" customFormat="1" ht="12" x14ac:dyDescent="0.2">
      <c r="B93" s="102" t="s">
        <v>178</v>
      </c>
      <c r="C93" s="102"/>
      <c r="D93" s="301" t="s">
        <v>167</v>
      </c>
      <c r="E93" s="302"/>
      <c r="F93" s="302"/>
      <c r="G93" s="302"/>
      <c r="H93" s="302"/>
      <c r="I93" s="302"/>
      <c r="J93" s="302"/>
      <c r="K93" s="302"/>
      <c r="L93" s="302"/>
      <c r="M93" s="302"/>
      <c r="N93" s="302"/>
      <c r="O93" s="302"/>
      <c r="P93" s="302"/>
      <c r="Q93" s="302"/>
      <c r="R93" s="302"/>
      <c r="S93" s="302"/>
      <c r="T93" s="303"/>
    </row>
    <row r="94" spans="2:20" s="26" customFormat="1" ht="23.25" customHeight="1" x14ac:dyDescent="0.2">
      <c r="B94" s="292" t="s">
        <v>176</v>
      </c>
      <c r="C94" s="257" t="s">
        <v>840</v>
      </c>
      <c r="D94" s="309" t="s">
        <v>320</v>
      </c>
      <c r="E94" s="280" t="s">
        <v>252</v>
      </c>
      <c r="F94" s="280" t="s">
        <v>791</v>
      </c>
      <c r="G94" s="292" t="s">
        <v>253</v>
      </c>
      <c r="H94" s="280" t="s">
        <v>168</v>
      </c>
      <c r="I94" s="280" t="s">
        <v>149</v>
      </c>
      <c r="J94" s="280" t="s">
        <v>32</v>
      </c>
      <c r="K94" s="261">
        <f>L94+P94+N94</f>
        <v>1298334.1200000001</v>
      </c>
      <c r="L94" s="261">
        <v>0</v>
      </c>
      <c r="M94" s="304">
        <v>0</v>
      </c>
      <c r="N94" s="261">
        <v>194750.12</v>
      </c>
      <c r="O94" s="304">
        <v>0</v>
      </c>
      <c r="P94" s="261">
        <v>1103584</v>
      </c>
      <c r="Q94" s="306">
        <v>0</v>
      </c>
      <c r="R94" s="304"/>
      <c r="S94" s="311">
        <v>44075</v>
      </c>
      <c r="T94" s="280"/>
    </row>
    <row r="95" spans="2:20" s="26" customFormat="1" ht="12" x14ac:dyDescent="0.2">
      <c r="B95" s="292"/>
      <c r="C95" s="257"/>
      <c r="D95" s="310"/>
      <c r="E95" s="281"/>
      <c r="F95" s="281"/>
      <c r="G95" s="292"/>
      <c r="H95" s="281"/>
      <c r="I95" s="281"/>
      <c r="J95" s="281"/>
      <c r="K95" s="262"/>
      <c r="L95" s="262"/>
      <c r="M95" s="305"/>
      <c r="N95" s="262"/>
      <c r="O95" s="305"/>
      <c r="P95" s="262"/>
      <c r="Q95" s="307"/>
      <c r="R95" s="305"/>
      <c r="S95" s="312"/>
      <c r="T95" s="281"/>
    </row>
    <row r="96" spans="2:20" s="26" customFormat="1" ht="12" x14ac:dyDescent="0.2">
      <c r="B96" s="102" t="s">
        <v>184</v>
      </c>
      <c r="C96" s="102"/>
      <c r="D96" s="301" t="s">
        <v>321</v>
      </c>
      <c r="E96" s="302"/>
      <c r="F96" s="302"/>
      <c r="G96" s="302"/>
      <c r="H96" s="302"/>
      <c r="I96" s="302"/>
      <c r="J96" s="302"/>
      <c r="K96" s="302"/>
      <c r="L96" s="302"/>
      <c r="M96" s="302"/>
      <c r="N96" s="302"/>
      <c r="O96" s="302"/>
      <c r="P96" s="302"/>
      <c r="Q96" s="302"/>
      <c r="R96" s="302"/>
      <c r="S96" s="302"/>
      <c r="T96" s="303"/>
    </row>
    <row r="97" spans="2:20" s="26" customFormat="1" ht="23.25" customHeight="1" x14ac:dyDescent="0.2">
      <c r="B97" s="292" t="s">
        <v>179</v>
      </c>
      <c r="C97" s="292" t="s">
        <v>684</v>
      </c>
      <c r="D97" s="300" t="s">
        <v>322</v>
      </c>
      <c r="E97" s="292" t="s">
        <v>249</v>
      </c>
      <c r="F97" s="280" t="s">
        <v>791</v>
      </c>
      <c r="G97" s="292" t="s">
        <v>250</v>
      </c>
      <c r="H97" s="292" t="s">
        <v>161</v>
      </c>
      <c r="I97" s="292" t="s">
        <v>149</v>
      </c>
      <c r="J97" s="292" t="s">
        <v>152</v>
      </c>
      <c r="K97" s="257">
        <f>L97+P97</f>
        <v>102635.81</v>
      </c>
      <c r="L97" s="257">
        <v>15395.38</v>
      </c>
      <c r="M97" s="308">
        <v>0</v>
      </c>
      <c r="N97" s="308">
        <v>0</v>
      </c>
      <c r="O97" s="308">
        <v>0</v>
      </c>
      <c r="P97" s="257">
        <v>87240.43</v>
      </c>
      <c r="Q97" s="299">
        <v>0</v>
      </c>
      <c r="R97" s="292" t="s">
        <v>743</v>
      </c>
      <c r="S97" s="258">
        <v>43336</v>
      </c>
      <c r="T97" s="313" t="s">
        <v>721</v>
      </c>
    </row>
    <row r="98" spans="2:20" s="26" customFormat="1" ht="12" x14ac:dyDescent="0.2">
      <c r="B98" s="292"/>
      <c r="C98" s="292"/>
      <c r="D98" s="300"/>
      <c r="E98" s="292"/>
      <c r="F98" s="281"/>
      <c r="G98" s="292"/>
      <c r="H98" s="292"/>
      <c r="I98" s="292"/>
      <c r="J98" s="292"/>
      <c r="K98" s="257"/>
      <c r="L98" s="257"/>
      <c r="M98" s="308"/>
      <c r="N98" s="308"/>
      <c r="O98" s="308"/>
      <c r="P98" s="257"/>
      <c r="Q98" s="299"/>
      <c r="R98" s="292"/>
      <c r="S98" s="258"/>
      <c r="T98" s="313"/>
    </row>
    <row r="99" spans="2:20" s="26" customFormat="1" ht="23.25" customHeight="1" x14ac:dyDescent="0.2">
      <c r="B99" s="292" t="s">
        <v>181</v>
      </c>
      <c r="C99" s="292" t="s">
        <v>685</v>
      </c>
      <c r="D99" s="300" t="s">
        <v>323</v>
      </c>
      <c r="E99" s="292" t="s">
        <v>249</v>
      </c>
      <c r="F99" s="280" t="s">
        <v>791</v>
      </c>
      <c r="G99" s="292" t="s">
        <v>250</v>
      </c>
      <c r="H99" s="292" t="s">
        <v>161</v>
      </c>
      <c r="I99" s="292" t="s">
        <v>149</v>
      </c>
      <c r="J99" s="292" t="s">
        <v>152</v>
      </c>
      <c r="K99" s="257">
        <f>L99+P99</f>
        <v>85542.82</v>
      </c>
      <c r="L99" s="257">
        <v>12831.43</v>
      </c>
      <c r="M99" s="308">
        <v>0</v>
      </c>
      <c r="N99" s="308">
        <v>0</v>
      </c>
      <c r="O99" s="308">
        <v>0</v>
      </c>
      <c r="P99" s="257">
        <v>72711.39</v>
      </c>
      <c r="Q99" s="299">
        <v>0</v>
      </c>
      <c r="R99" s="292" t="s">
        <v>743</v>
      </c>
      <c r="S99" s="258">
        <v>43346</v>
      </c>
      <c r="T99" s="313">
        <v>-1</v>
      </c>
    </row>
    <row r="100" spans="2:20" s="26" customFormat="1" ht="12" x14ac:dyDescent="0.2">
      <c r="B100" s="292"/>
      <c r="C100" s="292"/>
      <c r="D100" s="300"/>
      <c r="E100" s="292"/>
      <c r="F100" s="281"/>
      <c r="G100" s="292"/>
      <c r="H100" s="292"/>
      <c r="I100" s="292"/>
      <c r="J100" s="292"/>
      <c r="K100" s="257"/>
      <c r="L100" s="257"/>
      <c r="M100" s="308"/>
      <c r="N100" s="308"/>
      <c r="O100" s="308"/>
      <c r="P100" s="257"/>
      <c r="Q100" s="299"/>
      <c r="R100" s="292"/>
      <c r="S100" s="258"/>
      <c r="T100" s="313"/>
    </row>
    <row r="101" spans="2:20" s="26" customFormat="1" ht="23.25" customHeight="1" x14ac:dyDescent="0.2">
      <c r="B101" s="292" t="s">
        <v>182</v>
      </c>
      <c r="C101" s="292" t="s">
        <v>686</v>
      </c>
      <c r="D101" s="300" t="s">
        <v>470</v>
      </c>
      <c r="E101" s="292" t="s">
        <v>249</v>
      </c>
      <c r="F101" s="280" t="s">
        <v>791</v>
      </c>
      <c r="G101" s="292" t="s">
        <v>250</v>
      </c>
      <c r="H101" s="292" t="s">
        <v>161</v>
      </c>
      <c r="I101" s="292" t="s">
        <v>149</v>
      </c>
      <c r="J101" s="292" t="s">
        <v>152</v>
      </c>
      <c r="K101" s="257">
        <f>L101+P101</f>
        <v>556847.35</v>
      </c>
      <c r="L101" s="257">
        <v>110903.35</v>
      </c>
      <c r="M101" s="308">
        <v>0</v>
      </c>
      <c r="N101" s="308">
        <v>0</v>
      </c>
      <c r="O101" s="308">
        <v>0</v>
      </c>
      <c r="P101" s="257">
        <v>445944</v>
      </c>
      <c r="Q101" s="299">
        <v>0</v>
      </c>
      <c r="R101" s="292" t="s">
        <v>743</v>
      </c>
      <c r="S101" s="258">
        <v>43333</v>
      </c>
      <c r="T101" s="313" t="s">
        <v>721</v>
      </c>
    </row>
    <row r="102" spans="2:20" s="26" customFormat="1" ht="12" x14ac:dyDescent="0.2">
      <c r="B102" s="292"/>
      <c r="C102" s="292"/>
      <c r="D102" s="300"/>
      <c r="E102" s="292"/>
      <c r="F102" s="281"/>
      <c r="G102" s="292"/>
      <c r="H102" s="292"/>
      <c r="I102" s="292"/>
      <c r="J102" s="292"/>
      <c r="K102" s="257"/>
      <c r="L102" s="257"/>
      <c r="M102" s="308"/>
      <c r="N102" s="308"/>
      <c r="O102" s="308"/>
      <c r="P102" s="257"/>
      <c r="Q102" s="299"/>
      <c r="R102" s="292"/>
      <c r="S102" s="258"/>
      <c r="T102" s="313"/>
    </row>
    <row r="103" spans="2:20" s="26" customFormat="1" ht="23.25" customHeight="1" x14ac:dyDescent="0.2">
      <c r="B103" s="292" t="s">
        <v>183</v>
      </c>
      <c r="C103" s="292" t="s">
        <v>687</v>
      </c>
      <c r="D103" s="300" t="s">
        <v>469</v>
      </c>
      <c r="E103" s="292" t="s">
        <v>258</v>
      </c>
      <c r="F103" s="280" t="s">
        <v>791</v>
      </c>
      <c r="G103" s="292" t="s">
        <v>269</v>
      </c>
      <c r="H103" s="292" t="s">
        <v>161</v>
      </c>
      <c r="I103" s="292" t="s">
        <v>149</v>
      </c>
      <c r="J103" s="292" t="s">
        <v>152</v>
      </c>
      <c r="K103" s="257">
        <f>L103+P103</f>
        <v>745219.15</v>
      </c>
      <c r="L103" s="257">
        <v>380256.77</v>
      </c>
      <c r="M103" s="308">
        <v>0</v>
      </c>
      <c r="N103" s="308">
        <v>0</v>
      </c>
      <c r="O103" s="308">
        <v>0</v>
      </c>
      <c r="P103" s="257">
        <v>364962.38</v>
      </c>
      <c r="Q103" s="299">
        <v>0</v>
      </c>
      <c r="R103" s="292" t="s">
        <v>739</v>
      </c>
      <c r="S103" s="258">
        <v>43473</v>
      </c>
      <c r="T103" s="313">
        <v>-1</v>
      </c>
    </row>
    <row r="104" spans="2:20" s="26" customFormat="1" ht="12" x14ac:dyDescent="0.2">
      <c r="B104" s="292"/>
      <c r="C104" s="292"/>
      <c r="D104" s="300"/>
      <c r="E104" s="292"/>
      <c r="F104" s="281"/>
      <c r="G104" s="292"/>
      <c r="H104" s="292"/>
      <c r="I104" s="292"/>
      <c r="J104" s="292"/>
      <c r="K104" s="257"/>
      <c r="L104" s="257"/>
      <c r="M104" s="308"/>
      <c r="N104" s="308"/>
      <c r="O104" s="308"/>
      <c r="P104" s="257"/>
      <c r="Q104" s="299"/>
      <c r="R104" s="292"/>
      <c r="S104" s="258"/>
      <c r="T104" s="313"/>
    </row>
    <row r="105" spans="2:20" s="26" customFormat="1" ht="23.25" customHeight="1" x14ac:dyDescent="0.2">
      <c r="B105" s="292" t="s">
        <v>419</v>
      </c>
      <c r="C105" s="292" t="s">
        <v>688</v>
      </c>
      <c r="D105" s="300" t="s">
        <v>324</v>
      </c>
      <c r="E105" s="292" t="s">
        <v>244</v>
      </c>
      <c r="F105" s="280" t="s">
        <v>791</v>
      </c>
      <c r="G105" s="292" t="s">
        <v>246</v>
      </c>
      <c r="H105" s="292" t="s">
        <v>161</v>
      </c>
      <c r="I105" s="292" t="s">
        <v>149</v>
      </c>
      <c r="J105" s="292" t="s">
        <v>152</v>
      </c>
      <c r="K105" s="257">
        <v>383477.23</v>
      </c>
      <c r="L105" s="257">
        <v>57521.58</v>
      </c>
      <c r="M105" s="308">
        <v>0</v>
      </c>
      <c r="N105" s="308">
        <v>0</v>
      </c>
      <c r="O105" s="308">
        <v>0</v>
      </c>
      <c r="P105" s="257">
        <v>325955.65000000002</v>
      </c>
      <c r="Q105" s="299">
        <v>0</v>
      </c>
      <c r="R105" s="292" t="s">
        <v>723</v>
      </c>
      <c r="S105" s="258" t="s">
        <v>723</v>
      </c>
      <c r="T105" s="313" t="s">
        <v>721</v>
      </c>
    </row>
    <row r="106" spans="2:20" s="26" customFormat="1" ht="12" x14ac:dyDescent="0.2">
      <c r="B106" s="292"/>
      <c r="C106" s="292"/>
      <c r="D106" s="300"/>
      <c r="E106" s="292"/>
      <c r="F106" s="281"/>
      <c r="G106" s="292"/>
      <c r="H106" s="292"/>
      <c r="I106" s="292"/>
      <c r="J106" s="292"/>
      <c r="K106" s="257"/>
      <c r="L106" s="257"/>
      <c r="M106" s="308"/>
      <c r="N106" s="308"/>
      <c r="O106" s="308"/>
      <c r="P106" s="257"/>
      <c r="Q106" s="299"/>
      <c r="R106" s="292"/>
      <c r="S106" s="258"/>
      <c r="T106" s="313"/>
    </row>
    <row r="107" spans="2:20" s="26" customFormat="1" ht="23.25" customHeight="1" x14ac:dyDescent="0.2">
      <c r="B107" s="292" t="s">
        <v>420</v>
      </c>
      <c r="C107" s="292" t="s">
        <v>689</v>
      </c>
      <c r="D107" s="300" t="s">
        <v>325</v>
      </c>
      <c r="E107" s="292" t="s">
        <v>254</v>
      </c>
      <c r="F107" s="280" t="s">
        <v>791</v>
      </c>
      <c r="G107" s="292" t="s">
        <v>326</v>
      </c>
      <c r="H107" s="292" t="s">
        <v>161</v>
      </c>
      <c r="I107" s="292" t="s">
        <v>149</v>
      </c>
      <c r="J107" s="292" t="s">
        <v>152</v>
      </c>
      <c r="K107" s="257">
        <f>L107+P107</f>
        <v>1030366</v>
      </c>
      <c r="L107" s="257">
        <v>154555</v>
      </c>
      <c r="M107" s="308">
        <v>0</v>
      </c>
      <c r="N107" s="308">
        <v>0</v>
      </c>
      <c r="O107" s="308">
        <v>0</v>
      </c>
      <c r="P107" s="257">
        <v>875811</v>
      </c>
      <c r="Q107" s="299">
        <v>0</v>
      </c>
      <c r="R107" s="258">
        <v>43770</v>
      </c>
      <c r="S107" s="258"/>
      <c r="T107" s="313"/>
    </row>
    <row r="108" spans="2:20" s="26" customFormat="1" ht="12" x14ac:dyDescent="0.2">
      <c r="B108" s="292"/>
      <c r="C108" s="292"/>
      <c r="D108" s="300"/>
      <c r="E108" s="292"/>
      <c r="F108" s="281"/>
      <c r="G108" s="292"/>
      <c r="H108" s="292"/>
      <c r="I108" s="292"/>
      <c r="J108" s="292"/>
      <c r="K108" s="257"/>
      <c r="L108" s="257"/>
      <c r="M108" s="308"/>
      <c r="N108" s="308"/>
      <c r="O108" s="308"/>
      <c r="P108" s="257"/>
      <c r="Q108" s="299"/>
      <c r="R108" s="258"/>
      <c r="S108" s="258"/>
      <c r="T108" s="313"/>
    </row>
    <row r="109" spans="2:20" s="26" customFormat="1" ht="23.25" customHeight="1" x14ac:dyDescent="0.2">
      <c r="B109" s="292" t="s">
        <v>421</v>
      </c>
      <c r="C109" s="292" t="s">
        <v>690</v>
      </c>
      <c r="D109" s="300" t="s">
        <v>327</v>
      </c>
      <c r="E109" s="292" t="s">
        <v>252</v>
      </c>
      <c r="F109" s="280" t="s">
        <v>791</v>
      </c>
      <c r="G109" s="292" t="s">
        <v>253</v>
      </c>
      <c r="H109" s="292" t="s">
        <v>161</v>
      </c>
      <c r="I109" s="292" t="s">
        <v>149</v>
      </c>
      <c r="J109" s="292" t="s">
        <v>152</v>
      </c>
      <c r="K109" s="257">
        <v>1134682.3999999999</v>
      </c>
      <c r="L109" s="257">
        <v>281857.40000000002</v>
      </c>
      <c r="M109" s="308">
        <v>0</v>
      </c>
      <c r="N109" s="308">
        <v>0</v>
      </c>
      <c r="O109" s="308">
        <v>0</v>
      </c>
      <c r="P109" s="257">
        <v>852825</v>
      </c>
      <c r="Q109" s="299">
        <v>0</v>
      </c>
      <c r="R109" s="292" t="s">
        <v>732</v>
      </c>
      <c r="S109" s="258">
        <v>43388</v>
      </c>
      <c r="T109" s="313">
        <v>-3</v>
      </c>
    </row>
    <row r="110" spans="2:20" s="26" customFormat="1" ht="12" x14ac:dyDescent="0.2">
      <c r="B110" s="292"/>
      <c r="C110" s="292"/>
      <c r="D110" s="300"/>
      <c r="E110" s="292"/>
      <c r="F110" s="281"/>
      <c r="G110" s="292"/>
      <c r="H110" s="292"/>
      <c r="I110" s="292"/>
      <c r="J110" s="292"/>
      <c r="K110" s="257"/>
      <c r="L110" s="257"/>
      <c r="M110" s="308"/>
      <c r="N110" s="308"/>
      <c r="O110" s="308"/>
      <c r="P110" s="257"/>
      <c r="Q110" s="299"/>
      <c r="R110" s="292"/>
      <c r="S110" s="258"/>
      <c r="T110" s="313"/>
    </row>
    <row r="111" spans="2:20" s="26" customFormat="1" ht="36" x14ac:dyDescent="0.2">
      <c r="B111" s="78" t="s">
        <v>802</v>
      </c>
      <c r="C111" s="78" t="s">
        <v>803</v>
      </c>
      <c r="D111" s="78" t="s">
        <v>804</v>
      </c>
      <c r="E111" s="78" t="s">
        <v>249</v>
      </c>
      <c r="F111" s="77" t="s">
        <v>805</v>
      </c>
      <c r="G111" s="77" t="s">
        <v>250</v>
      </c>
      <c r="H111" s="77" t="s">
        <v>161</v>
      </c>
      <c r="I111" s="106" t="s">
        <v>149</v>
      </c>
      <c r="J111" s="106" t="s">
        <v>152</v>
      </c>
      <c r="K111" s="71">
        <f>L111+P111</f>
        <v>450000</v>
      </c>
      <c r="L111" s="71">
        <v>168881.2</v>
      </c>
      <c r="M111" s="117">
        <v>0</v>
      </c>
      <c r="N111" s="117">
        <v>0</v>
      </c>
      <c r="O111" s="117">
        <v>0</v>
      </c>
      <c r="P111" s="71">
        <v>281118.8</v>
      </c>
      <c r="Q111" s="117">
        <v>0</v>
      </c>
      <c r="R111" s="95">
        <v>43983</v>
      </c>
      <c r="S111" s="95"/>
      <c r="T111" s="119"/>
    </row>
    <row r="112" spans="2:20" s="26" customFormat="1" ht="12" x14ac:dyDescent="0.2">
      <c r="B112" s="102" t="s">
        <v>793</v>
      </c>
      <c r="C112" s="102"/>
      <c r="D112" s="294" t="s">
        <v>165</v>
      </c>
      <c r="E112" s="294"/>
      <c r="F112" s="294"/>
      <c r="G112" s="294"/>
      <c r="H112" s="294"/>
      <c r="I112" s="294"/>
      <c r="J112" s="294"/>
      <c r="K112" s="294"/>
      <c r="L112" s="294"/>
      <c r="M112" s="294"/>
      <c r="N112" s="294"/>
      <c r="O112" s="294"/>
      <c r="P112" s="294"/>
      <c r="Q112" s="294"/>
      <c r="R112" s="294"/>
      <c r="S112" s="294"/>
      <c r="T112" s="294"/>
    </row>
    <row r="113" spans="2:20" s="26" customFormat="1" ht="23.25" customHeight="1" x14ac:dyDescent="0.2">
      <c r="B113" s="292" t="s">
        <v>186</v>
      </c>
      <c r="C113" s="261" t="s">
        <v>806</v>
      </c>
      <c r="D113" s="300" t="s">
        <v>328</v>
      </c>
      <c r="E113" s="292" t="s">
        <v>252</v>
      </c>
      <c r="F113" s="280" t="s">
        <v>791</v>
      </c>
      <c r="G113" s="292" t="s">
        <v>253</v>
      </c>
      <c r="H113" s="292" t="s">
        <v>329</v>
      </c>
      <c r="I113" s="292" t="s">
        <v>149</v>
      </c>
      <c r="J113" s="292" t="s">
        <v>32</v>
      </c>
      <c r="K113" s="257">
        <v>192231.91</v>
      </c>
      <c r="L113" s="257">
        <v>28834.79</v>
      </c>
      <c r="M113" s="308">
        <v>0</v>
      </c>
      <c r="N113" s="308">
        <v>0</v>
      </c>
      <c r="O113" s="308">
        <v>0</v>
      </c>
      <c r="P113" s="257">
        <v>163397.12</v>
      </c>
      <c r="Q113" s="299">
        <v>0</v>
      </c>
      <c r="R113" s="258">
        <v>43800</v>
      </c>
      <c r="S113" s="292"/>
      <c r="T113" s="292"/>
    </row>
    <row r="114" spans="2:20" s="26" customFormat="1" ht="12" x14ac:dyDescent="0.2">
      <c r="B114" s="292"/>
      <c r="C114" s="262"/>
      <c r="D114" s="300"/>
      <c r="E114" s="292"/>
      <c r="F114" s="281"/>
      <c r="G114" s="292"/>
      <c r="H114" s="292"/>
      <c r="I114" s="292"/>
      <c r="J114" s="292"/>
      <c r="K114" s="257"/>
      <c r="L114" s="257"/>
      <c r="M114" s="308"/>
      <c r="N114" s="308"/>
      <c r="O114" s="308"/>
      <c r="P114" s="257"/>
      <c r="Q114" s="299"/>
      <c r="R114" s="258"/>
      <c r="S114" s="292"/>
      <c r="T114" s="292"/>
    </row>
    <row r="115" spans="2:20" s="26" customFormat="1" ht="23.25" customHeight="1" x14ac:dyDescent="0.2">
      <c r="B115" s="292" t="s">
        <v>188</v>
      </c>
      <c r="C115" s="257" t="s">
        <v>807</v>
      </c>
      <c r="D115" s="300" t="s">
        <v>391</v>
      </c>
      <c r="E115" s="292" t="s">
        <v>249</v>
      </c>
      <c r="F115" s="280" t="s">
        <v>791</v>
      </c>
      <c r="G115" s="292" t="s">
        <v>250</v>
      </c>
      <c r="H115" s="292" t="s">
        <v>329</v>
      </c>
      <c r="I115" s="292" t="s">
        <v>149</v>
      </c>
      <c r="J115" s="292" t="s">
        <v>32</v>
      </c>
      <c r="K115" s="257">
        <v>130739.7</v>
      </c>
      <c r="L115" s="257">
        <v>19610.96</v>
      </c>
      <c r="M115" s="308">
        <v>0</v>
      </c>
      <c r="N115" s="308">
        <v>0</v>
      </c>
      <c r="O115" s="308">
        <v>0</v>
      </c>
      <c r="P115" s="257">
        <v>111128.74</v>
      </c>
      <c r="Q115" s="299">
        <v>0</v>
      </c>
      <c r="R115" s="258">
        <v>43191</v>
      </c>
      <c r="S115" s="292" t="s">
        <v>727</v>
      </c>
      <c r="T115" s="292" t="s">
        <v>721</v>
      </c>
    </row>
    <row r="116" spans="2:20" s="26" customFormat="1" ht="12" x14ac:dyDescent="0.2">
      <c r="B116" s="292"/>
      <c r="C116" s="257"/>
      <c r="D116" s="300"/>
      <c r="E116" s="292"/>
      <c r="F116" s="281"/>
      <c r="G116" s="292"/>
      <c r="H116" s="292"/>
      <c r="I116" s="292"/>
      <c r="J116" s="292"/>
      <c r="K116" s="257"/>
      <c r="L116" s="257"/>
      <c r="M116" s="308"/>
      <c r="N116" s="308"/>
      <c r="O116" s="308"/>
      <c r="P116" s="257"/>
      <c r="Q116" s="299"/>
      <c r="R116" s="258"/>
      <c r="S116" s="292"/>
      <c r="T116" s="292"/>
    </row>
    <row r="117" spans="2:20" s="26" customFormat="1" ht="23.25" customHeight="1" x14ac:dyDescent="0.2">
      <c r="B117" s="292" t="s">
        <v>189</v>
      </c>
      <c r="C117" s="257" t="s">
        <v>808</v>
      </c>
      <c r="D117" s="300" t="s">
        <v>392</v>
      </c>
      <c r="E117" s="292" t="s">
        <v>244</v>
      </c>
      <c r="F117" s="280" t="s">
        <v>791</v>
      </c>
      <c r="G117" s="292" t="s">
        <v>246</v>
      </c>
      <c r="H117" s="292" t="s">
        <v>329</v>
      </c>
      <c r="I117" s="292" t="s">
        <v>149</v>
      </c>
      <c r="J117" s="292" t="s">
        <v>32</v>
      </c>
      <c r="K117" s="257">
        <f>L117+O117+P117</f>
        <v>180357.27000000002</v>
      </c>
      <c r="L117" s="257">
        <v>6208.52</v>
      </c>
      <c r="M117" s="257">
        <v>0</v>
      </c>
      <c r="N117" s="257">
        <v>0</v>
      </c>
      <c r="O117" s="257">
        <v>138967.14000000001</v>
      </c>
      <c r="P117" s="257">
        <v>35181.61</v>
      </c>
      <c r="Q117" s="299">
        <v>0</v>
      </c>
      <c r="R117" s="292" t="s">
        <v>730</v>
      </c>
      <c r="S117" s="292" t="s">
        <v>730</v>
      </c>
      <c r="T117" s="292" t="s">
        <v>721</v>
      </c>
    </row>
    <row r="118" spans="2:20" s="26" customFormat="1" ht="12" x14ac:dyDescent="0.2">
      <c r="B118" s="292"/>
      <c r="C118" s="257"/>
      <c r="D118" s="300"/>
      <c r="E118" s="292"/>
      <c r="F118" s="281"/>
      <c r="G118" s="292"/>
      <c r="H118" s="292"/>
      <c r="I118" s="292"/>
      <c r="J118" s="292"/>
      <c r="K118" s="257"/>
      <c r="L118" s="257"/>
      <c r="M118" s="257"/>
      <c r="N118" s="257"/>
      <c r="O118" s="257"/>
      <c r="P118" s="257"/>
      <c r="Q118" s="299"/>
      <c r="R118" s="292"/>
      <c r="S118" s="292"/>
      <c r="T118" s="292"/>
    </row>
    <row r="119" spans="2:20" s="26" customFormat="1" ht="23.25" customHeight="1" x14ac:dyDescent="0.2">
      <c r="B119" s="292" t="s">
        <v>422</v>
      </c>
      <c r="C119" s="257" t="s">
        <v>809</v>
      </c>
      <c r="D119" s="300" t="s">
        <v>393</v>
      </c>
      <c r="E119" s="292" t="s">
        <v>254</v>
      </c>
      <c r="F119" s="280" t="s">
        <v>791</v>
      </c>
      <c r="G119" s="292" t="s">
        <v>273</v>
      </c>
      <c r="H119" s="292" t="s">
        <v>329</v>
      </c>
      <c r="I119" s="292" t="s">
        <v>149</v>
      </c>
      <c r="J119" s="292" t="s">
        <v>32</v>
      </c>
      <c r="K119" s="257">
        <v>100447.44</v>
      </c>
      <c r="L119" s="257">
        <v>15067.12</v>
      </c>
      <c r="M119" s="308">
        <v>0</v>
      </c>
      <c r="N119" s="308">
        <v>0</v>
      </c>
      <c r="O119" s="308">
        <v>0</v>
      </c>
      <c r="P119" s="257">
        <v>85380.32</v>
      </c>
      <c r="Q119" s="299">
        <v>0</v>
      </c>
      <c r="R119" s="258">
        <v>43497</v>
      </c>
      <c r="S119" s="273">
        <v>43125</v>
      </c>
      <c r="T119" s="292"/>
    </row>
    <row r="120" spans="2:20" s="26" customFormat="1" ht="12" x14ac:dyDescent="0.2">
      <c r="B120" s="292"/>
      <c r="C120" s="257"/>
      <c r="D120" s="300"/>
      <c r="E120" s="292"/>
      <c r="F120" s="281"/>
      <c r="G120" s="292"/>
      <c r="H120" s="292"/>
      <c r="I120" s="292"/>
      <c r="J120" s="292"/>
      <c r="K120" s="257"/>
      <c r="L120" s="257"/>
      <c r="M120" s="308"/>
      <c r="N120" s="308"/>
      <c r="O120" s="308"/>
      <c r="P120" s="257"/>
      <c r="Q120" s="299"/>
      <c r="R120" s="258"/>
      <c r="S120" s="273"/>
      <c r="T120" s="292"/>
    </row>
    <row r="121" spans="2:20" s="26" customFormat="1" ht="23.25" customHeight="1" x14ac:dyDescent="0.2">
      <c r="B121" s="292" t="s">
        <v>423</v>
      </c>
      <c r="C121" s="257" t="s">
        <v>810</v>
      </c>
      <c r="D121" s="300" t="s">
        <v>394</v>
      </c>
      <c r="E121" s="292" t="s">
        <v>258</v>
      </c>
      <c r="F121" s="280" t="s">
        <v>791</v>
      </c>
      <c r="G121" s="292" t="s">
        <v>269</v>
      </c>
      <c r="H121" s="292" t="s">
        <v>329</v>
      </c>
      <c r="I121" s="292" t="s">
        <v>149</v>
      </c>
      <c r="J121" s="292" t="s">
        <v>32</v>
      </c>
      <c r="K121" s="257">
        <v>38050.839999999997</v>
      </c>
      <c r="L121" s="257">
        <v>5707.63</v>
      </c>
      <c r="M121" s="308">
        <v>0</v>
      </c>
      <c r="N121" s="308">
        <v>0</v>
      </c>
      <c r="O121" s="308">
        <v>0</v>
      </c>
      <c r="P121" s="257">
        <v>32343.21</v>
      </c>
      <c r="Q121" s="299">
        <v>0</v>
      </c>
      <c r="R121" s="258">
        <v>43344</v>
      </c>
      <c r="S121" s="258">
        <v>43712</v>
      </c>
      <c r="T121" s="292"/>
    </row>
    <row r="122" spans="2:20" s="26" customFormat="1" ht="12" x14ac:dyDescent="0.2">
      <c r="B122" s="292"/>
      <c r="C122" s="257"/>
      <c r="D122" s="300"/>
      <c r="E122" s="292"/>
      <c r="F122" s="281"/>
      <c r="G122" s="292"/>
      <c r="H122" s="292"/>
      <c r="I122" s="292"/>
      <c r="J122" s="292"/>
      <c r="K122" s="257"/>
      <c r="L122" s="257"/>
      <c r="M122" s="308"/>
      <c r="N122" s="308"/>
      <c r="O122" s="308"/>
      <c r="P122" s="257"/>
      <c r="Q122" s="299"/>
      <c r="R122" s="258"/>
      <c r="S122" s="258"/>
      <c r="T122" s="292"/>
    </row>
    <row r="123" spans="2:20" s="26" customFormat="1" ht="12" x14ac:dyDescent="0.2">
      <c r="B123" s="103" t="s">
        <v>216</v>
      </c>
      <c r="C123" s="103"/>
      <c r="D123" s="293" t="s">
        <v>330</v>
      </c>
      <c r="E123" s="293"/>
      <c r="F123" s="293"/>
      <c r="G123" s="293"/>
      <c r="H123" s="293"/>
      <c r="I123" s="293"/>
      <c r="J123" s="293"/>
      <c r="K123" s="293"/>
      <c r="L123" s="293"/>
      <c r="M123" s="293"/>
      <c r="N123" s="293"/>
      <c r="O123" s="293"/>
      <c r="P123" s="293"/>
      <c r="Q123" s="293"/>
      <c r="R123" s="293"/>
      <c r="S123" s="293"/>
      <c r="T123" s="293"/>
    </row>
    <row r="124" spans="2:20" s="26" customFormat="1" ht="12" x14ac:dyDescent="0.2">
      <c r="B124" s="102" t="s">
        <v>190</v>
      </c>
      <c r="C124" s="102"/>
      <c r="D124" s="294" t="s">
        <v>173</v>
      </c>
      <c r="E124" s="294"/>
      <c r="F124" s="294"/>
      <c r="G124" s="294"/>
      <c r="H124" s="294"/>
      <c r="I124" s="294"/>
      <c r="J124" s="294"/>
      <c r="K124" s="294"/>
      <c r="L124" s="294"/>
      <c r="M124" s="294"/>
      <c r="N124" s="294"/>
      <c r="O124" s="294"/>
      <c r="P124" s="294"/>
      <c r="Q124" s="294"/>
      <c r="R124" s="294"/>
      <c r="S124" s="294"/>
      <c r="T124" s="294"/>
    </row>
    <row r="125" spans="2:20" s="26" customFormat="1" ht="36" x14ac:dyDescent="0.2">
      <c r="B125" s="77" t="s">
        <v>191</v>
      </c>
      <c r="C125" s="96" t="s">
        <v>811</v>
      </c>
      <c r="D125" s="107" t="s">
        <v>331</v>
      </c>
      <c r="E125" s="77" t="s">
        <v>252</v>
      </c>
      <c r="F125" s="77" t="s">
        <v>332</v>
      </c>
      <c r="G125" s="77" t="s">
        <v>253</v>
      </c>
      <c r="H125" s="77" t="s">
        <v>174</v>
      </c>
      <c r="I125" s="77" t="s">
        <v>149</v>
      </c>
      <c r="J125" s="77" t="s">
        <v>152</v>
      </c>
      <c r="K125" s="72">
        <v>57925</v>
      </c>
      <c r="L125" s="72">
        <v>8690</v>
      </c>
      <c r="M125" s="108">
        <v>0</v>
      </c>
      <c r="N125" s="108">
        <v>0</v>
      </c>
      <c r="O125" s="108">
        <v>0</v>
      </c>
      <c r="P125" s="72">
        <v>49235</v>
      </c>
      <c r="Q125" s="110">
        <v>0</v>
      </c>
      <c r="R125" s="77" t="s">
        <v>744</v>
      </c>
      <c r="S125" s="77"/>
      <c r="T125" s="77"/>
    </row>
    <row r="126" spans="2:20" s="26" customFormat="1" ht="12" x14ac:dyDescent="0.2">
      <c r="B126" s="103" t="s">
        <v>217</v>
      </c>
      <c r="C126" s="103"/>
      <c r="D126" s="293" t="s">
        <v>333</v>
      </c>
      <c r="E126" s="293"/>
      <c r="F126" s="293"/>
      <c r="G126" s="293"/>
      <c r="H126" s="293"/>
      <c r="I126" s="293"/>
      <c r="J126" s="293"/>
      <c r="K126" s="293"/>
      <c r="L126" s="293"/>
      <c r="M126" s="293"/>
      <c r="N126" s="293"/>
      <c r="O126" s="293"/>
      <c r="P126" s="293"/>
      <c r="Q126" s="293"/>
      <c r="R126" s="293"/>
      <c r="S126" s="293"/>
      <c r="T126" s="293"/>
    </row>
    <row r="127" spans="2:20" s="26" customFormat="1" ht="12" x14ac:dyDescent="0.2">
      <c r="B127" s="102" t="s">
        <v>194</v>
      </c>
      <c r="C127" s="102"/>
      <c r="D127" s="294" t="s">
        <v>209</v>
      </c>
      <c r="E127" s="294"/>
      <c r="F127" s="294"/>
      <c r="G127" s="294"/>
      <c r="H127" s="294"/>
      <c r="I127" s="294"/>
      <c r="J127" s="294"/>
      <c r="K127" s="294"/>
      <c r="L127" s="294"/>
      <c r="M127" s="294"/>
      <c r="N127" s="294"/>
      <c r="O127" s="294"/>
      <c r="P127" s="294"/>
      <c r="Q127" s="294"/>
      <c r="R127" s="294"/>
      <c r="S127" s="294"/>
      <c r="T127" s="294"/>
    </row>
    <row r="128" spans="2:20" s="26" customFormat="1" ht="36" x14ac:dyDescent="0.2">
      <c r="B128" s="77" t="s">
        <v>195</v>
      </c>
      <c r="C128" s="72" t="s">
        <v>812</v>
      </c>
      <c r="D128" s="107" t="s">
        <v>334</v>
      </c>
      <c r="E128" s="77" t="s">
        <v>335</v>
      </c>
      <c r="F128" s="77" t="s">
        <v>336</v>
      </c>
      <c r="G128" s="77" t="s">
        <v>253</v>
      </c>
      <c r="H128" s="77" t="s">
        <v>210</v>
      </c>
      <c r="I128" s="77" t="s">
        <v>149</v>
      </c>
      <c r="J128" s="77" t="s">
        <v>32</v>
      </c>
      <c r="K128" s="72">
        <f>L128+P128</f>
        <v>2559135.1500000004</v>
      </c>
      <c r="L128" s="72">
        <v>383870.28</v>
      </c>
      <c r="M128" s="72">
        <v>0</v>
      </c>
      <c r="N128" s="72">
        <v>0</v>
      </c>
      <c r="O128" s="72">
        <v>0</v>
      </c>
      <c r="P128" s="72">
        <v>2175264.87</v>
      </c>
      <c r="Q128" s="110">
        <v>0</v>
      </c>
      <c r="R128" s="77" t="s">
        <v>745</v>
      </c>
      <c r="S128" s="77" t="s">
        <v>745</v>
      </c>
      <c r="T128" s="77" t="s">
        <v>721</v>
      </c>
    </row>
    <row r="129" spans="2:20" s="26" customFormat="1" ht="12" x14ac:dyDescent="0.2">
      <c r="B129" s="102" t="s">
        <v>197</v>
      </c>
      <c r="C129" s="102"/>
      <c r="D129" s="294" t="s">
        <v>337</v>
      </c>
      <c r="E129" s="294"/>
      <c r="F129" s="294"/>
      <c r="G129" s="294"/>
      <c r="H129" s="294"/>
      <c r="I129" s="294"/>
      <c r="J129" s="294"/>
      <c r="K129" s="294"/>
      <c r="L129" s="294"/>
      <c r="M129" s="294"/>
      <c r="N129" s="294"/>
      <c r="O129" s="294"/>
      <c r="P129" s="294"/>
      <c r="Q129" s="294"/>
      <c r="R129" s="294"/>
      <c r="S129" s="294"/>
      <c r="T129" s="294"/>
    </row>
    <row r="130" spans="2:20" s="26" customFormat="1" ht="60" x14ac:dyDescent="0.2">
      <c r="B130" s="77" t="s">
        <v>198</v>
      </c>
      <c r="C130" s="72" t="s">
        <v>813</v>
      </c>
      <c r="D130" s="107" t="s">
        <v>338</v>
      </c>
      <c r="E130" s="77" t="s">
        <v>339</v>
      </c>
      <c r="F130" s="77" t="s">
        <v>336</v>
      </c>
      <c r="G130" s="77" t="s">
        <v>340</v>
      </c>
      <c r="H130" s="77" t="s">
        <v>211</v>
      </c>
      <c r="I130" s="77" t="s">
        <v>149</v>
      </c>
      <c r="J130" s="77" t="s">
        <v>32</v>
      </c>
      <c r="K130" s="72">
        <v>4477307</v>
      </c>
      <c r="L130" s="72">
        <v>0</v>
      </c>
      <c r="M130" s="72">
        <v>0</v>
      </c>
      <c r="N130" s="72">
        <v>671596.05</v>
      </c>
      <c r="O130" s="72">
        <v>0</v>
      </c>
      <c r="P130" s="72">
        <v>3805710.95</v>
      </c>
      <c r="Q130" s="110">
        <v>0</v>
      </c>
      <c r="R130" s="77" t="s">
        <v>726</v>
      </c>
      <c r="S130" s="118" t="s">
        <v>720</v>
      </c>
      <c r="T130" s="77" t="s">
        <v>721</v>
      </c>
    </row>
    <row r="131" spans="2:20" s="26" customFormat="1" ht="12" x14ac:dyDescent="0.2">
      <c r="B131" s="102" t="s">
        <v>386</v>
      </c>
      <c r="C131" s="102"/>
      <c r="D131" s="294" t="s">
        <v>206</v>
      </c>
      <c r="E131" s="294"/>
      <c r="F131" s="294"/>
      <c r="G131" s="294"/>
      <c r="H131" s="294"/>
      <c r="I131" s="294"/>
      <c r="J131" s="294"/>
      <c r="K131" s="294"/>
      <c r="L131" s="294"/>
      <c r="M131" s="294"/>
      <c r="N131" s="294"/>
      <c r="O131" s="294"/>
      <c r="P131" s="294"/>
      <c r="Q131" s="294"/>
      <c r="R131" s="294"/>
      <c r="S131" s="294"/>
      <c r="T131" s="294"/>
    </row>
    <row r="132" spans="2:20" s="26" customFormat="1" ht="36" x14ac:dyDescent="0.2">
      <c r="B132" s="77" t="s">
        <v>424</v>
      </c>
      <c r="C132" s="77" t="s">
        <v>819</v>
      </c>
      <c r="D132" s="107" t="s">
        <v>341</v>
      </c>
      <c r="E132" s="77" t="s">
        <v>342</v>
      </c>
      <c r="F132" s="77" t="s">
        <v>336</v>
      </c>
      <c r="G132" s="77" t="s">
        <v>246</v>
      </c>
      <c r="H132" s="77" t="s">
        <v>208</v>
      </c>
      <c r="I132" s="77" t="s">
        <v>149</v>
      </c>
      <c r="J132" s="77" t="s">
        <v>32</v>
      </c>
      <c r="K132" s="72">
        <f>L132+P132</f>
        <v>845515.15</v>
      </c>
      <c r="L132" s="72">
        <v>269918.12</v>
      </c>
      <c r="M132" s="72">
        <v>0</v>
      </c>
      <c r="N132" s="72">
        <v>0</v>
      </c>
      <c r="O132" s="72">
        <v>0</v>
      </c>
      <c r="P132" s="72">
        <v>575597.03</v>
      </c>
      <c r="Q132" s="72">
        <v>0</v>
      </c>
      <c r="R132" s="77" t="s">
        <v>746</v>
      </c>
      <c r="S132" s="77" t="s">
        <v>746</v>
      </c>
      <c r="T132" s="77" t="s">
        <v>721</v>
      </c>
    </row>
    <row r="133" spans="2:20" s="26" customFormat="1" ht="24" x14ac:dyDescent="0.2">
      <c r="B133" s="77" t="s">
        <v>425</v>
      </c>
      <c r="C133" s="77" t="s">
        <v>820</v>
      </c>
      <c r="D133" s="107" t="s">
        <v>343</v>
      </c>
      <c r="E133" s="77" t="s">
        <v>344</v>
      </c>
      <c r="F133" s="77" t="s">
        <v>336</v>
      </c>
      <c r="G133" s="77" t="s">
        <v>273</v>
      </c>
      <c r="H133" s="77" t="s">
        <v>208</v>
      </c>
      <c r="I133" s="77" t="s">
        <v>149</v>
      </c>
      <c r="J133" s="77" t="s">
        <v>32</v>
      </c>
      <c r="K133" s="72">
        <f>N133+P133</f>
        <v>1797691.56</v>
      </c>
      <c r="L133" s="72">
        <v>0</v>
      </c>
      <c r="M133" s="72">
        <v>0</v>
      </c>
      <c r="N133" s="72">
        <v>653820.42000000004</v>
      </c>
      <c r="O133" s="72">
        <v>0</v>
      </c>
      <c r="P133" s="72">
        <v>1143871.1399999999</v>
      </c>
      <c r="Q133" s="72">
        <v>0</v>
      </c>
      <c r="R133" s="77" t="s">
        <v>735</v>
      </c>
      <c r="S133" s="77" t="s">
        <v>735</v>
      </c>
      <c r="T133" s="77" t="s">
        <v>721</v>
      </c>
    </row>
    <row r="134" spans="2:20" s="26" customFormat="1" ht="23.25" customHeight="1" x14ac:dyDescent="0.2">
      <c r="B134" s="292" t="s">
        <v>426</v>
      </c>
      <c r="C134" s="280" t="s">
        <v>821</v>
      </c>
      <c r="D134" s="300" t="s">
        <v>345</v>
      </c>
      <c r="E134" s="261" t="s">
        <v>818</v>
      </c>
      <c r="F134" s="292" t="s">
        <v>336</v>
      </c>
      <c r="G134" s="292" t="s">
        <v>269</v>
      </c>
      <c r="H134" s="292" t="s">
        <v>208</v>
      </c>
      <c r="I134" s="292" t="s">
        <v>149</v>
      </c>
      <c r="J134" s="292" t="s">
        <v>32</v>
      </c>
      <c r="K134" s="257">
        <f>L134+N134+P134</f>
        <v>905471.58000000007</v>
      </c>
      <c r="L134" s="257">
        <v>84500</v>
      </c>
      <c r="M134" s="257">
        <v>0</v>
      </c>
      <c r="N134" s="257">
        <v>371818.58</v>
      </c>
      <c r="O134" s="257">
        <v>0</v>
      </c>
      <c r="P134" s="257">
        <v>449153</v>
      </c>
      <c r="Q134" s="257">
        <v>0</v>
      </c>
      <c r="R134" s="292" t="s">
        <v>747</v>
      </c>
      <c r="S134" s="292" t="s">
        <v>747</v>
      </c>
      <c r="T134" s="280" t="s">
        <v>721</v>
      </c>
    </row>
    <row r="135" spans="2:20" s="26" customFormat="1" ht="12" x14ac:dyDescent="0.2">
      <c r="B135" s="292"/>
      <c r="C135" s="281"/>
      <c r="D135" s="300"/>
      <c r="E135" s="262"/>
      <c r="F135" s="292"/>
      <c r="G135" s="292"/>
      <c r="H135" s="292"/>
      <c r="I135" s="292"/>
      <c r="J135" s="292"/>
      <c r="K135" s="257"/>
      <c r="L135" s="257"/>
      <c r="M135" s="257"/>
      <c r="N135" s="257"/>
      <c r="O135" s="257"/>
      <c r="P135" s="257"/>
      <c r="Q135" s="257"/>
      <c r="R135" s="292"/>
      <c r="S135" s="292"/>
      <c r="T135" s="281"/>
    </row>
    <row r="136" spans="2:20" s="26" customFormat="1" ht="36" x14ac:dyDescent="0.2">
      <c r="B136" s="77" t="s">
        <v>427</v>
      </c>
      <c r="C136" s="77" t="s">
        <v>822</v>
      </c>
      <c r="D136" s="107" t="s">
        <v>346</v>
      </c>
      <c r="E136" s="77" t="s">
        <v>335</v>
      </c>
      <c r="F136" s="77" t="s">
        <v>336</v>
      </c>
      <c r="G136" s="77" t="s">
        <v>253</v>
      </c>
      <c r="H136" s="77" t="s">
        <v>208</v>
      </c>
      <c r="I136" s="77" t="s">
        <v>149</v>
      </c>
      <c r="J136" s="77" t="s">
        <v>32</v>
      </c>
      <c r="K136" s="72">
        <f>L136+N136+P136</f>
        <v>4050991.2</v>
      </c>
      <c r="L136" s="72">
        <v>642382.46</v>
      </c>
      <c r="M136" s="72">
        <v>0</v>
      </c>
      <c r="N136" s="72">
        <v>800000</v>
      </c>
      <c r="O136" s="72">
        <v>0</v>
      </c>
      <c r="P136" s="72">
        <v>2608608.7400000002</v>
      </c>
      <c r="Q136" s="72">
        <v>0</v>
      </c>
      <c r="R136" s="77" t="s">
        <v>724</v>
      </c>
      <c r="S136" s="77" t="s">
        <v>724</v>
      </c>
      <c r="T136" s="77" t="s">
        <v>721</v>
      </c>
    </row>
    <row r="137" spans="2:20" s="26" customFormat="1" ht="36" x14ac:dyDescent="0.2">
      <c r="B137" s="77" t="s">
        <v>428</v>
      </c>
      <c r="C137" s="77" t="s">
        <v>823</v>
      </c>
      <c r="D137" s="107" t="s">
        <v>347</v>
      </c>
      <c r="E137" s="77" t="s">
        <v>348</v>
      </c>
      <c r="F137" s="77" t="s">
        <v>336</v>
      </c>
      <c r="G137" s="77" t="s">
        <v>250</v>
      </c>
      <c r="H137" s="77" t="s">
        <v>208</v>
      </c>
      <c r="I137" s="77" t="s">
        <v>149</v>
      </c>
      <c r="J137" s="77" t="s">
        <v>32</v>
      </c>
      <c r="K137" s="72">
        <f>L137+P137</f>
        <v>1321260</v>
      </c>
      <c r="L137" s="72">
        <v>381061.87</v>
      </c>
      <c r="M137" s="72">
        <v>0</v>
      </c>
      <c r="N137" s="72">
        <v>0</v>
      </c>
      <c r="O137" s="72">
        <v>0</v>
      </c>
      <c r="P137" s="72">
        <v>940198.13</v>
      </c>
      <c r="Q137" s="72">
        <v>0</v>
      </c>
      <c r="R137" s="77" t="s">
        <v>745</v>
      </c>
      <c r="S137" s="77" t="s">
        <v>745</v>
      </c>
      <c r="T137" s="77" t="s">
        <v>721</v>
      </c>
    </row>
    <row r="138" spans="2:20" s="26" customFormat="1" ht="36" x14ac:dyDescent="0.2">
      <c r="B138" s="72" t="s">
        <v>814</v>
      </c>
      <c r="C138" s="77" t="s">
        <v>824</v>
      </c>
      <c r="D138" s="78" t="s">
        <v>828</v>
      </c>
      <c r="E138" s="78" t="s">
        <v>342</v>
      </c>
      <c r="F138" s="77" t="s">
        <v>336</v>
      </c>
      <c r="G138" s="77" t="s">
        <v>246</v>
      </c>
      <c r="H138" s="77" t="s">
        <v>208</v>
      </c>
      <c r="I138" s="79" t="s">
        <v>149</v>
      </c>
      <c r="J138" s="79" t="s">
        <v>32</v>
      </c>
      <c r="K138" s="72">
        <f>L138+P138</f>
        <v>225802.40000000002</v>
      </c>
      <c r="L138" s="72">
        <v>45160.480000000003</v>
      </c>
      <c r="M138" s="72">
        <v>0</v>
      </c>
      <c r="N138" s="72">
        <v>0</v>
      </c>
      <c r="O138" s="72">
        <v>0</v>
      </c>
      <c r="P138" s="72">
        <v>180641.92000000001</v>
      </c>
      <c r="Q138" s="72">
        <v>0</v>
      </c>
      <c r="R138" s="84">
        <v>43615</v>
      </c>
      <c r="S138" s="77"/>
      <c r="T138" s="77"/>
    </row>
    <row r="139" spans="2:20" s="26" customFormat="1" ht="36" x14ac:dyDescent="0.2">
      <c r="B139" s="72" t="s">
        <v>815</v>
      </c>
      <c r="C139" s="77" t="s">
        <v>825</v>
      </c>
      <c r="D139" s="78" t="s">
        <v>829</v>
      </c>
      <c r="E139" s="78" t="s">
        <v>818</v>
      </c>
      <c r="F139" s="77" t="s">
        <v>336</v>
      </c>
      <c r="G139" s="77" t="s">
        <v>832</v>
      </c>
      <c r="H139" s="77" t="s">
        <v>208</v>
      </c>
      <c r="I139" s="79" t="s">
        <v>149</v>
      </c>
      <c r="J139" s="79" t="s">
        <v>32</v>
      </c>
      <c r="K139" s="72">
        <f>N139+P139</f>
        <v>182600</v>
      </c>
      <c r="L139" s="72">
        <v>0</v>
      </c>
      <c r="M139" s="72">
        <v>0</v>
      </c>
      <c r="N139" s="72">
        <v>91300</v>
      </c>
      <c r="O139" s="72">
        <v>0</v>
      </c>
      <c r="P139" s="72">
        <v>91300</v>
      </c>
      <c r="Q139" s="72">
        <v>0</v>
      </c>
      <c r="R139" s="84">
        <v>43586</v>
      </c>
      <c r="S139" s="77"/>
      <c r="T139" s="77"/>
    </row>
    <row r="140" spans="2:20" s="26" customFormat="1" ht="24" x14ac:dyDescent="0.2">
      <c r="B140" s="72" t="s">
        <v>816</v>
      </c>
      <c r="C140" s="77" t="s">
        <v>826</v>
      </c>
      <c r="D140" s="78" t="s">
        <v>830</v>
      </c>
      <c r="E140" s="78" t="s">
        <v>335</v>
      </c>
      <c r="F140" s="77" t="s">
        <v>336</v>
      </c>
      <c r="G140" s="77" t="s">
        <v>253</v>
      </c>
      <c r="H140" s="77" t="s">
        <v>208</v>
      </c>
      <c r="I140" s="79" t="s">
        <v>149</v>
      </c>
      <c r="J140" s="79" t="s">
        <v>32</v>
      </c>
      <c r="K140" s="72">
        <f>L140+P140</f>
        <v>1153607.98</v>
      </c>
      <c r="L140" s="72">
        <v>230721.6</v>
      </c>
      <c r="M140" s="72">
        <v>0</v>
      </c>
      <c r="N140" s="72">
        <v>0</v>
      </c>
      <c r="O140" s="72">
        <v>0</v>
      </c>
      <c r="P140" s="72">
        <v>922886.38</v>
      </c>
      <c r="Q140" s="72">
        <v>0</v>
      </c>
      <c r="R140" s="84">
        <v>43525</v>
      </c>
      <c r="S140" s="77"/>
      <c r="T140" s="77"/>
    </row>
    <row r="141" spans="2:20" s="26" customFormat="1" ht="36" x14ac:dyDescent="0.2">
      <c r="B141" s="72" t="s">
        <v>817</v>
      </c>
      <c r="C141" s="77" t="s">
        <v>827</v>
      </c>
      <c r="D141" s="78" t="s">
        <v>831</v>
      </c>
      <c r="E141" s="78" t="s">
        <v>348</v>
      </c>
      <c r="F141" s="77" t="s">
        <v>336</v>
      </c>
      <c r="G141" s="77" t="s">
        <v>250</v>
      </c>
      <c r="H141" s="77" t="s">
        <v>208</v>
      </c>
      <c r="I141" s="79" t="s">
        <v>149</v>
      </c>
      <c r="J141" s="79" t="s">
        <v>32</v>
      </c>
      <c r="K141" s="72">
        <f>L141+P141</f>
        <v>773174</v>
      </c>
      <c r="L141" s="72">
        <v>274352.08</v>
      </c>
      <c r="M141" s="72">
        <v>0</v>
      </c>
      <c r="N141" s="72">
        <v>0</v>
      </c>
      <c r="O141" s="72">
        <v>0</v>
      </c>
      <c r="P141" s="72">
        <v>498821.92</v>
      </c>
      <c r="Q141" s="72">
        <v>0</v>
      </c>
      <c r="R141" s="84">
        <v>43707</v>
      </c>
      <c r="S141" s="77"/>
      <c r="T141" s="77"/>
    </row>
    <row r="142" spans="2:20" s="26" customFormat="1" ht="12" x14ac:dyDescent="0.2">
      <c r="B142" s="102" t="s">
        <v>387</v>
      </c>
      <c r="C142" s="102"/>
      <c r="D142" s="294" t="s">
        <v>212</v>
      </c>
      <c r="E142" s="294"/>
      <c r="F142" s="294"/>
      <c r="G142" s="294"/>
      <c r="H142" s="294"/>
      <c r="I142" s="294"/>
      <c r="J142" s="294"/>
      <c r="K142" s="294"/>
      <c r="L142" s="294"/>
      <c r="M142" s="294"/>
      <c r="N142" s="294"/>
      <c r="O142" s="294"/>
      <c r="P142" s="294"/>
      <c r="Q142" s="294"/>
      <c r="R142" s="294"/>
      <c r="S142" s="294"/>
      <c r="T142" s="294"/>
    </row>
    <row r="143" spans="2:20" s="26" customFormat="1" ht="36" x14ac:dyDescent="0.2">
      <c r="B143" s="77" t="s">
        <v>429</v>
      </c>
      <c r="C143" s="77" t="s">
        <v>691</v>
      </c>
      <c r="D143" s="107" t="s">
        <v>349</v>
      </c>
      <c r="E143" s="77" t="s">
        <v>252</v>
      </c>
      <c r="F143" s="77" t="s">
        <v>336</v>
      </c>
      <c r="G143" s="77" t="s">
        <v>253</v>
      </c>
      <c r="H143" s="77" t="s">
        <v>350</v>
      </c>
      <c r="I143" s="77" t="s">
        <v>149</v>
      </c>
      <c r="J143" s="77" t="s">
        <v>32</v>
      </c>
      <c r="K143" s="72">
        <v>403252.46</v>
      </c>
      <c r="L143" s="72">
        <v>60487.87</v>
      </c>
      <c r="M143" s="108">
        <v>0</v>
      </c>
      <c r="N143" s="108">
        <v>0</v>
      </c>
      <c r="O143" s="108">
        <v>0</v>
      </c>
      <c r="P143" s="72">
        <v>342764.59</v>
      </c>
      <c r="Q143" s="110">
        <v>0</v>
      </c>
      <c r="R143" s="77" t="s">
        <v>735</v>
      </c>
      <c r="S143" s="77" t="s">
        <v>735</v>
      </c>
      <c r="T143" s="77" t="s">
        <v>721</v>
      </c>
    </row>
    <row r="144" spans="2:20" s="26" customFormat="1" ht="60" x14ac:dyDescent="0.2">
      <c r="B144" s="77" t="s">
        <v>430</v>
      </c>
      <c r="C144" s="77" t="s">
        <v>692</v>
      </c>
      <c r="D144" s="120" t="s">
        <v>351</v>
      </c>
      <c r="E144" s="118" t="s">
        <v>244</v>
      </c>
      <c r="F144" s="118" t="s">
        <v>336</v>
      </c>
      <c r="G144" s="118" t="s">
        <v>246</v>
      </c>
      <c r="H144" s="118" t="s">
        <v>350</v>
      </c>
      <c r="I144" s="118" t="s">
        <v>149</v>
      </c>
      <c r="J144" s="118" t="s">
        <v>32</v>
      </c>
      <c r="K144" s="98">
        <v>296430.61</v>
      </c>
      <c r="L144" s="98">
        <v>44464.6</v>
      </c>
      <c r="M144" s="121">
        <v>0</v>
      </c>
      <c r="N144" s="121">
        <v>0</v>
      </c>
      <c r="O144" s="121">
        <v>0</v>
      </c>
      <c r="P144" s="98">
        <v>251966.01</v>
      </c>
      <c r="Q144" s="122">
        <v>0</v>
      </c>
      <c r="R144" s="118" t="s">
        <v>748</v>
      </c>
      <c r="S144" s="99">
        <v>43521</v>
      </c>
      <c r="T144" s="118"/>
    </row>
    <row r="145" spans="2:22" s="26" customFormat="1" ht="36" x14ac:dyDescent="0.2">
      <c r="B145" s="77" t="s">
        <v>431</v>
      </c>
      <c r="C145" s="77" t="s">
        <v>693</v>
      </c>
      <c r="D145" s="120" t="s">
        <v>352</v>
      </c>
      <c r="E145" s="118" t="s">
        <v>249</v>
      </c>
      <c r="F145" s="118" t="s">
        <v>336</v>
      </c>
      <c r="G145" s="118" t="s">
        <v>250</v>
      </c>
      <c r="H145" s="118" t="s">
        <v>350</v>
      </c>
      <c r="I145" s="118" t="s">
        <v>149</v>
      </c>
      <c r="J145" s="118" t="s">
        <v>32</v>
      </c>
      <c r="K145" s="98">
        <v>116313</v>
      </c>
      <c r="L145" s="98">
        <v>17446.95</v>
      </c>
      <c r="M145" s="121">
        <v>0</v>
      </c>
      <c r="N145" s="121">
        <v>0</v>
      </c>
      <c r="O145" s="121">
        <v>0</v>
      </c>
      <c r="P145" s="98">
        <v>98866.05</v>
      </c>
      <c r="Q145" s="122">
        <v>0</v>
      </c>
      <c r="R145" s="118" t="s">
        <v>723</v>
      </c>
      <c r="S145" s="118" t="s">
        <v>723</v>
      </c>
      <c r="T145" s="118" t="s">
        <v>721</v>
      </c>
    </row>
    <row r="146" spans="2:22" s="26" customFormat="1" ht="36" x14ac:dyDescent="0.2">
      <c r="B146" s="77" t="s">
        <v>432</v>
      </c>
      <c r="C146" s="77" t="s">
        <v>694</v>
      </c>
      <c r="D146" s="120" t="s">
        <v>353</v>
      </c>
      <c r="E146" s="118" t="s">
        <v>258</v>
      </c>
      <c r="F146" s="118" t="s">
        <v>336</v>
      </c>
      <c r="G146" s="118" t="s">
        <v>269</v>
      </c>
      <c r="H146" s="118" t="s">
        <v>350</v>
      </c>
      <c r="I146" s="118" t="s">
        <v>149</v>
      </c>
      <c r="J146" s="118" t="s">
        <v>32</v>
      </c>
      <c r="K146" s="98">
        <v>326272.06</v>
      </c>
      <c r="L146" s="98">
        <v>48940.81</v>
      </c>
      <c r="M146" s="98">
        <v>0</v>
      </c>
      <c r="N146" s="98">
        <v>0</v>
      </c>
      <c r="O146" s="98">
        <v>0</v>
      </c>
      <c r="P146" s="98">
        <v>277331.25</v>
      </c>
      <c r="Q146" s="122">
        <v>0</v>
      </c>
      <c r="R146" s="118" t="s">
        <v>735</v>
      </c>
      <c r="S146" s="118" t="s">
        <v>735</v>
      </c>
      <c r="T146" s="118" t="s">
        <v>721</v>
      </c>
    </row>
    <row r="147" spans="2:22" s="26" customFormat="1" ht="36" x14ac:dyDescent="0.2">
      <c r="B147" s="77" t="s">
        <v>433</v>
      </c>
      <c r="C147" s="77" t="s">
        <v>695</v>
      </c>
      <c r="D147" s="120" t="s">
        <v>354</v>
      </c>
      <c r="E147" s="118" t="s">
        <v>249</v>
      </c>
      <c r="F147" s="118" t="s">
        <v>336</v>
      </c>
      <c r="G147" s="118" t="s">
        <v>250</v>
      </c>
      <c r="H147" s="118" t="s">
        <v>350</v>
      </c>
      <c r="I147" s="118" t="s">
        <v>149</v>
      </c>
      <c r="J147" s="118" t="s">
        <v>32</v>
      </c>
      <c r="K147" s="123">
        <v>557732</v>
      </c>
      <c r="L147" s="98">
        <v>83659.8</v>
      </c>
      <c r="M147" s="121">
        <v>0</v>
      </c>
      <c r="N147" s="121">
        <v>0</v>
      </c>
      <c r="O147" s="121">
        <v>0</v>
      </c>
      <c r="P147" s="98">
        <v>474072.2</v>
      </c>
      <c r="Q147" s="122">
        <v>0</v>
      </c>
      <c r="R147" s="124" t="s">
        <v>739</v>
      </c>
      <c r="S147" s="112">
        <v>43514</v>
      </c>
      <c r="T147" s="118">
        <v>-2</v>
      </c>
    </row>
    <row r="148" spans="2:22" s="26" customFormat="1" ht="36" x14ac:dyDescent="0.2">
      <c r="B148" s="77" t="s">
        <v>434</v>
      </c>
      <c r="C148" s="77" t="s">
        <v>696</v>
      </c>
      <c r="D148" s="120" t="s">
        <v>355</v>
      </c>
      <c r="E148" s="118" t="s">
        <v>254</v>
      </c>
      <c r="F148" s="118" t="s">
        <v>336</v>
      </c>
      <c r="G148" s="118" t="s">
        <v>273</v>
      </c>
      <c r="H148" s="118" t="s">
        <v>350</v>
      </c>
      <c r="I148" s="118" t="s">
        <v>149</v>
      </c>
      <c r="J148" s="118" t="s">
        <v>32</v>
      </c>
      <c r="K148" s="123">
        <v>6388</v>
      </c>
      <c r="L148" s="118">
        <v>958.2</v>
      </c>
      <c r="M148" s="121">
        <v>0</v>
      </c>
      <c r="N148" s="121">
        <v>0</v>
      </c>
      <c r="O148" s="121">
        <v>0</v>
      </c>
      <c r="P148" s="98">
        <v>5429.8</v>
      </c>
      <c r="Q148" s="122">
        <v>0</v>
      </c>
      <c r="R148" s="124" t="s">
        <v>745</v>
      </c>
      <c r="S148" s="118" t="s">
        <v>745</v>
      </c>
      <c r="T148" s="120"/>
    </row>
    <row r="149" spans="2:22" s="26" customFormat="1" ht="36" x14ac:dyDescent="0.2">
      <c r="B149" s="77" t="s">
        <v>435</v>
      </c>
      <c r="C149" s="77" t="s">
        <v>697</v>
      </c>
      <c r="D149" s="120" t="s">
        <v>356</v>
      </c>
      <c r="E149" s="118" t="s">
        <v>254</v>
      </c>
      <c r="F149" s="118" t="s">
        <v>336</v>
      </c>
      <c r="G149" s="118" t="s">
        <v>273</v>
      </c>
      <c r="H149" s="118" t="s">
        <v>350</v>
      </c>
      <c r="I149" s="118" t="s">
        <v>149</v>
      </c>
      <c r="J149" s="118" t="s">
        <v>32</v>
      </c>
      <c r="K149" s="123">
        <v>539955.80000000005</v>
      </c>
      <c r="L149" s="123">
        <v>80993.37</v>
      </c>
      <c r="M149" s="123">
        <v>0</v>
      </c>
      <c r="N149" s="123">
        <v>0</v>
      </c>
      <c r="O149" s="123">
        <v>0</v>
      </c>
      <c r="P149" s="123">
        <v>458962.43</v>
      </c>
      <c r="Q149" s="122">
        <v>0</v>
      </c>
      <c r="R149" s="124" t="s">
        <v>742</v>
      </c>
      <c r="S149" s="112">
        <v>43417</v>
      </c>
      <c r="T149" s="118">
        <v>-2</v>
      </c>
    </row>
    <row r="150" spans="2:22" s="26" customFormat="1" ht="12" x14ac:dyDescent="0.2">
      <c r="B150" s="103">
        <v>2.2000000000000002</v>
      </c>
      <c r="C150" s="103"/>
      <c r="D150" s="314" t="s">
        <v>357</v>
      </c>
      <c r="E150" s="314"/>
      <c r="F150" s="314"/>
      <c r="G150" s="314"/>
      <c r="H150" s="314"/>
      <c r="I150" s="314"/>
      <c r="J150" s="314"/>
      <c r="K150" s="314"/>
      <c r="L150" s="314"/>
      <c r="M150" s="314"/>
      <c r="N150" s="314"/>
      <c r="O150" s="314"/>
      <c r="P150" s="314"/>
      <c r="Q150" s="314"/>
      <c r="R150" s="314"/>
      <c r="S150" s="314"/>
      <c r="T150" s="314"/>
    </row>
    <row r="151" spans="2:22" s="26" customFormat="1" ht="12" x14ac:dyDescent="0.2">
      <c r="B151" s="103" t="s">
        <v>218</v>
      </c>
      <c r="C151" s="103"/>
      <c r="D151" s="293" t="s">
        <v>358</v>
      </c>
      <c r="E151" s="293"/>
      <c r="F151" s="293"/>
      <c r="G151" s="293"/>
      <c r="H151" s="293"/>
      <c r="I151" s="293"/>
      <c r="J151" s="293"/>
      <c r="K151" s="293"/>
      <c r="L151" s="293"/>
      <c r="M151" s="293"/>
      <c r="N151" s="293"/>
      <c r="O151" s="293"/>
      <c r="P151" s="293"/>
      <c r="Q151" s="293"/>
      <c r="R151" s="293"/>
      <c r="S151" s="293"/>
      <c r="T151" s="293"/>
    </row>
    <row r="152" spans="2:22" s="26" customFormat="1" ht="12" x14ac:dyDescent="0.2">
      <c r="B152" s="102" t="s">
        <v>200</v>
      </c>
      <c r="C152" s="102"/>
      <c r="D152" s="294" t="s">
        <v>150</v>
      </c>
      <c r="E152" s="294"/>
      <c r="F152" s="294"/>
      <c r="G152" s="294"/>
      <c r="H152" s="294"/>
      <c r="I152" s="294"/>
      <c r="J152" s="294"/>
      <c r="K152" s="294"/>
      <c r="L152" s="294"/>
      <c r="M152" s="294"/>
      <c r="N152" s="294"/>
      <c r="O152" s="294"/>
      <c r="P152" s="294"/>
      <c r="Q152" s="294"/>
      <c r="R152" s="294"/>
      <c r="S152" s="294"/>
      <c r="T152" s="294"/>
    </row>
    <row r="153" spans="2:22" s="26" customFormat="1" ht="36" x14ac:dyDescent="0.2">
      <c r="B153" s="77" t="s">
        <v>202</v>
      </c>
      <c r="C153" s="72" t="s">
        <v>833</v>
      </c>
      <c r="D153" s="107" t="s">
        <v>359</v>
      </c>
      <c r="E153" s="77" t="s">
        <v>249</v>
      </c>
      <c r="F153" s="77" t="s">
        <v>360</v>
      </c>
      <c r="G153" s="77" t="s">
        <v>250</v>
      </c>
      <c r="H153" s="77" t="s">
        <v>361</v>
      </c>
      <c r="I153" s="77" t="s">
        <v>149</v>
      </c>
      <c r="J153" s="77" t="s">
        <v>152</v>
      </c>
      <c r="K153" s="72">
        <f t="shared" ref="K153:K158" si="0">L153+M153+P153</f>
        <v>1884810.76</v>
      </c>
      <c r="L153" s="72">
        <v>145860.76</v>
      </c>
      <c r="M153" s="72">
        <v>141000</v>
      </c>
      <c r="N153" s="72">
        <v>0</v>
      </c>
      <c r="O153" s="72">
        <v>0</v>
      </c>
      <c r="P153" s="72">
        <v>1597950</v>
      </c>
      <c r="Q153" s="110">
        <v>0</v>
      </c>
      <c r="R153" s="85">
        <v>43293</v>
      </c>
      <c r="S153" s="85">
        <v>43293</v>
      </c>
      <c r="T153" s="77" t="s">
        <v>721</v>
      </c>
    </row>
    <row r="154" spans="2:22" s="26" customFormat="1" ht="36" x14ac:dyDescent="0.2">
      <c r="B154" s="77" t="s">
        <v>204</v>
      </c>
      <c r="C154" s="72" t="s">
        <v>834</v>
      </c>
      <c r="D154" s="107" t="s">
        <v>455</v>
      </c>
      <c r="E154" s="77" t="s">
        <v>249</v>
      </c>
      <c r="F154" s="77" t="s">
        <v>360</v>
      </c>
      <c r="G154" s="77" t="s">
        <v>250</v>
      </c>
      <c r="H154" s="77" t="s">
        <v>361</v>
      </c>
      <c r="I154" s="77" t="s">
        <v>149</v>
      </c>
      <c r="J154" s="77" t="s">
        <v>152</v>
      </c>
      <c r="K154" s="72">
        <f t="shared" si="0"/>
        <v>1108031.3400000001</v>
      </c>
      <c r="L154" s="72">
        <v>55401.57</v>
      </c>
      <c r="M154" s="72">
        <v>110803.14</v>
      </c>
      <c r="N154" s="72">
        <v>0</v>
      </c>
      <c r="O154" s="72">
        <v>0</v>
      </c>
      <c r="P154" s="72">
        <v>941826.63</v>
      </c>
      <c r="Q154" s="110">
        <v>0</v>
      </c>
      <c r="R154" s="77" t="s">
        <v>750</v>
      </c>
      <c r="S154" s="77" t="s">
        <v>750</v>
      </c>
      <c r="T154" s="77" t="s">
        <v>721</v>
      </c>
    </row>
    <row r="155" spans="2:22" s="26" customFormat="1" ht="36" x14ac:dyDescent="0.2">
      <c r="B155" s="77" t="s">
        <v>436</v>
      </c>
      <c r="C155" s="72" t="s">
        <v>835</v>
      </c>
      <c r="D155" s="107" t="s">
        <v>454</v>
      </c>
      <c r="E155" s="77" t="s">
        <v>249</v>
      </c>
      <c r="F155" s="77" t="s">
        <v>360</v>
      </c>
      <c r="G155" s="77" t="s">
        <v>250</v>
      </c>
      <c r="H155" s="77" t="s">
        <v>361</v>
      </c>
      <c r="I155" s="77" t="s">
        <v>149</v>
      </c>
      <c r="J155" s="77" t="s">
        <v>152</v>
      </c>
      <c r="K155" s="72">
        <f t="shared" si="0"/>
        <v>721480.54</v>
      </c>
      <c r="L155" s="72">
        <v>54130</v>
      </c>
      <c r="M155" s="72">
        <v>54110</v>
      </c>
      <c r="N155" s="72">
        <v>0</v>
      </c>
      <c r="O155" s="72">
        <v>0</v>
      </c>
      <c r="P155" s="72">
        <v>613240.54</v>
      </c>
      <c r="Q155" s="110">
        <v>0</v>
      </c>
      <c r="R155" s="77" t="s">
        <v>742</v>
      </c>
      <c r="S155" s="85">
        <v>43433</v>
      </c>
      <c r="T155" s="118">
        <v>-2</v>
      </c>
    </row>
    <row r="156" spans="2:22" s="26" customFormat="1" ht="48" x14ac:dyDescent="0.2">
      <c r="B156" s="77" t="s">
        <v>437</v>
      </c>
      <c r="C156" s="72" t="s">
        <v>836</v>
      </c>
      <c r="D156" s="107" t="s">
        <v>362</v>
      </c>
      <c r="E156" s="77" t="s">
        <v>249</v>
      </c>
      <c r="F156" s="77" t="s">
        <v>360</v>
      </c>
      <c r="G156" s="77" t="s">
        <v>250</v>
      </c>
      <c r="H156" s="77" t="s">
        <v>361</v>
      </c>
      <c r="I156" s="77" t="s">
        <v>149</v>
      </c>
      <c r="J156" s="77" t="s">
        <v>152</v>
      </c>
      <c r="K156" s="72">
        <f t="shared" si="0"/>
        <v>721326.73</v>
      </c>
      <c r="L156" s="72">
        <v>54099.51</v>
      </c>
      <c r="M156" s="72">
        <v>54099.51</v>
      </c>
      <c r="N156" s="72">
        <v>0</v>
      </c>
      <c r="O156" s="72">
        <v>0</v>
      </c>
      <c r="P156" s="72">
        <v>613127.71</v>
      </c>
      <c r="Q156" s="110">
        <v>0</v>
      </c>
      <c r="R156" s="85">
        <v>43332</v>
      </c>
      <c r="S156" s="85">
        <v>43332</v>
      </c>
      <c r="T156" s="77" t="s">
        <v>721</v>
      </c>
    </row>
    <row r="157" spans="2:22" s="26" customFormat="1" ht="36" x14ac:dyDescent="0.2">
      <c r="B157" s="77" t="s">
        <v>438</v>
      </c>
      <c r="C157" s="72" t="s">
        <v>837</v>
      </c>
      <c r="D157" s="107" t="s">
        <v>363</v>
      </c>
      <c r="E157" s="77" t="s">
        <v>258</v>
      </c>
      <c r="F157" s="77" t="s">
        <v>360</v>
      </c>
      <c r="G157" s="77" t="s">
        <v>269</v>
      </c>
      <c r="H157" s="77" t="s">
        <v>361</v>
      </c>
      <c r="I157" s="77" t="s">
        <v>149</v>
      </c>
      <c r="J157" s="77" t="s">
        <v>152</v>
      </c>
      <c r="K157" s="72">
        <f t="shared" si="0"/>
        <v>2030831.0799999998</v>
      </c>
      <c r="L157" s="72">
        <v>152312.34</v>
      </c>
      <c r="M157" s="72">
        <v>152312.32999999999</v>
      </c>
      <c r="N157" s="72">
        <v>0</v>
      </c>
      <c r="O157" s="72">
        <v>0</v>
      </c>
      <c r="P157" s="72">
        <v>1726206.41</v>
      </c>
      <c r="Q157" s="110">
        <v>0</v>
      </c>
      <c r="R157" s="77" t="s">
        <v>729</v>
      </c>
      <c r="S157" s="77" t="s">
        <v>729</v>
      </c>
      <c r="T157" s="77" t="s">
        <v>721</v>
      </c>
      <c r="V157" s="60"/>
    </row>
    <row r="158" spans="2:22" s="26" customFormat="1" ht="36" x14ac:dyDescent="0.2">
      <c r="B158" s="77" t="s">
        <v>439</v>
      </c>
      <c r="C158" s="72" t="s">
        <v>838</v>
      </c>
      <c r="D158" s="107" t="s">
        <v>364</v>
      </c>
      <c r="E158" s="77" t="s">
        <v>249</v>
      </c>
      <c r="F158" s="77" t="s">
        <v>360</v>
      </c>
      <c r="G158" s="77" t="s">
        <v>250</v>
      </c>
      <c r="H158" s="77" t="s">
        <v>361</v>
      </c>
      <c r="I158" s="77" t="s">
        <v>149</v>
      </c>
      <c r="J158" s="77" t="s">
        <v>152</v>
      </c>
      <c r="K158" s="72">
        <f t="shared" si="0"/>
        <v>836416.82000000007</v>
      </c>
      <c r="L158" s="72">
        <v>62731.27</v>
      </c>
      <c r="M158" s="72">
        <v>62731.27</v>
      </c>
      <c r="N158" s="72">
        <v>0</v>
      </c>
      <c r="O158" s="72">
        <v>0</v>
      </c>
      <c r="P158" s="72">
        <v>710954.28</v>
      </c>
      <c r="Q158" s="110">
        <v>0</v>
      </c>
      <c r="R158" s="77" t="s">
        <v>727</v>
      </c>
      <c r="S158" s="77" t="s">
        <v>727</v>
      </c>
      <c r="T158" s="77" t="s">
        <v>721</v>
      </c>
    </row>
    <row r="159" spans="2:22" s="26" customFormat="1" ht="12" x14ac:dyDescent="0.2">
      <c r="B159" s="102" t="s">
        <v>440</v>
      </c>
      <c r="C159" s="102"/>
      <c r="D159" s="294" t="s">
        <v>154</v>
      </c>
      <c r="E159" s="294"/>
      <c r="F159" s="294"/>
      <c r="G159" s="294"/>
      <c r="H159" s="294"/>
      <c r="I159" s="294"/>
      <c r="J159" s="294"/>
      <c r="K159" s="294"/>
      <c r="L159" s="294"/>
      <c r="M159" s="294"/>
      <c r="N159" s="294"/>
      <c r="O159" s="294"/>
      <c r="P159" s="294"/>
      <c r="Q159" s="294"/>
      <c r="R159" s="294"/>
      <c r="S159" s="294"/>
      <c r="T159" s="294"/>
    </row>
    <row r="160" spans="2:22" s="26" customFormat="1" ht="12" x14ac:dyDescent="0.2">
      <c r="B160" s="292" t="s">
        <v>441</v>
      </c>
      <c r="C160" s="257" t="s">
        <v>839</v>
      </c>
      <c r="D160" s="289" t="s">
        <v>795</v>
      </c>
      <c r="E160" s="292" t="s">
        <v>252</v>
      </c>
      <c r="F160" s="292" t="s">
        <v>360</v>
      </c>
      <c r="G160" s="292" t="s">
        <v>253</v>
      </c>
      <c r="H160" s="292" t="s">
        <v>365</v>
      </c>
      <c r="I160" s="292" t="s">
        <v>157</v>
      </c>
      <c r="J160" s="292" t="s">
        <v>152</v>
      </c>
      <c r="K160" s="257">
        <v>1022900</v>
      </c>
      <c r="L160" s="257">
        <v>77000</v>
      </c>
      <c r="M160" s="257">
        <v>77000</v>
      </c>
      <c r="N160" s="308">
        <v>0</v>
      </c>
      <c r="O160" s="308">
        <v>0</v>
      </c>
      <c r="P160" s="257">
        <v>868900</v>
      </c>
      <c r="Q160" s="299">
        <v>0</v>
      </c>
      <c r="R160" s="292" t="s">
        <v>744</v>
      </c>
      <c r="S160" s="292" t="s">
        <v>751</v>
      </c>
      <c r="T160" s="313">
        <v>-8</v>
      </c>
    </row>
    <row r="161" spans="2:20" s="26" customFormat="1" ht="48" customHeight="1" x14ac:dyDescent="0.2">
      <c r="B161" s="292"/>
      <c r="C161" s="257"/>
      <c r="D161" s="290"/>
      <c r="E161" s="292"/>
      <c r="F161" s="292"/>
      <c r="G161" s="292"/>
      <c r="H161" s="292"/>
      <c r="I161" s="292"/>
      <c r="J161" s="292"/>
      <c r="K161" s="257"/>
      <c r="L161" s="257"/>
      <c r="M161" s="257"/>
      <c r="N161" s="308"/>
      <c r="O161" s="308"/>
      <c r="P161" s="257"/>
      <c r="Q161" s="299"/>
      <c r="R161" s="292"/>
      <c r="S161" s="292"/>
      <c r="T161" s="313"/>
    </row>
    <row r="162" spans="2:20" s="26" customFormat="1" ht="12" x14ac:dyDescent="0.2">
      <c r="B162" s="102" t="s">
        <v>442</v>
      </c>
      <c r="C162" s="102"/>
      <c r="D162" s="294" t="s">
        <v>366</v>
      </c>
      <c r="E162" s="294"/>
      <c r="F162" s="294"/>
      <c r="G162" s="294"/>
      <c r="H162" s="294"/>
      <c r="I162" s="294"/>
      <c r="J162" s="294"/>
      <c r="K162" s="294"/>
      <c r="L162" s="294"/>
      <c r="M162" s="294"/>
      <c r="N162" s="294"/>
      <c r="O162" s="294"/>
      <c r="P162" s="294"/>
      <c r="Q162" s="294"/>
      <c r="R162" s="294"/>
      <c r="S162" s="294"/>
      <c r="T162" s="294"/>
    </row>
    <row r="163" spans="2:20" s="26" customFormat="1" ht="23.25" customHeight="1" x14ac:dyDescent="0.2">
      <c r="B163" s="292" t="s">
        <v>443</v>
      </c>
      <c r="C163" s="292" t="s">
        <v>699</v>
      </c>
      <c r="D163" s="300" t="s">
        <v>698</v>
      </c>
      <c r="E163" s="292" t="s">
        <v>252</v>
      </c>
      <c r="F163" s="292" t="s">
        <v>360</v>
      </c>
      <c r="G163" s="280" t="s">
        <v>253</v>
      </c>
      <c r="H163" s="292" t="s">
        <v>367</v>
      </c>
      <c r="I163" s="292" t="s">
        <v>157</v>
      </c>
      <c r="J163" s="292" t="s">
        <v>152</v>
      </c>
      <c r="K163" s="257">
        <v>598000</v>
      </c>
      <c r="L163" s="257">
        <v>44850</v>
      </c>
      <c r="M163" s="257">
        <v>44850</v>
      </c>
      <c r="N163" s="308">
        <v>0</v>
      </c>
      <c r="O163" s="308">
        <v>0</v>
      </c>
      <c r="P163" s="257">
        <v>508300</v>
      </c>
      <c r="Q163" s="299">
        <v>0</v>
      </c>
      <c r="R163" s="292" t="s">
        <v>752</v>
      </c>
      <c r="S163" s="315"/>
      <c r="T163" s="315"/>
    </row>
    <row r="164" spans="2:20" s="26" customFormat="1" ht="12" x14ac:dyDescent="0.2">
      <c r="B164" s="292"/>
      <c r="C164" s="292"/>
      <c r="D164" s="300"/>
      <c r="E164" s="292"/>
      <c r="F164" s="292"/>
      <c r="G164" s="281"/>
      <c r="H164" s="292"/>
      <c r="I164" s="292"/>
      <c r="J164" s="292"/>
      <c r="K164" s="257"/>
      <c r="L164" s="257"/>
      <c r="M164" s="257"/>
      <c r="N164" s="308"/>
      <c r="O164" s="308"/>
      <c r="P164" s="257"/>
      <c r="Q164" s="299"/>
      <c r="R164" s="292"/>
      <c r="S164" s="315"/>
      <c r="T164" s="315"/>
    </row>
    <row r="165" spans="2:20" s="26" customFormat="1" ht="12" x14ac:dyDescent="0.2">
      <c r="B165" s="103" t="s">
        <v>444</v>
      </c>
      <c r="C165" s="103"/>
      <c r="D165" s="293" t="s">
        <v>368</v>
      </c>
      <c r="E165" s="293"/>
      <c r="F165" s="293"/>
      <c r="G165" s="293"/>
      <c r="H165" s="293"/>
      <c r="I165" s="293"/>
      <c r="J165" s="293"/>
      <c r="K165" s="293"/>
      <c r="L165" s="293"/>
      <c r="M165" s="293"/>
      <c r="N165" s="293"/>
      <c r="O165" s="293"/>
      <c r="P165" s="293"/>
      <c r="Q165" s="293"/>
      <c r="R165" s="293"/>
      <c r="S165" s="293"/>
      <c r="T165" s="293"/>
    </row>
    <row r="166" spans="2:20" s="26" customFormat="1" ht="12" x14ac:dyDescent="0.2">
      <c r="B166" s="102" t="s">
        <v>445</v>
      </c>
      <c r="C166" s="102"/>
      <c r="D166" s="294" t="s">
        <v>369</v>
      </c>
      <c r="E166" s="294"/>
      <c r="F166" s="294"/>
      <c r="G166" s="294"/>
      <c r="H166" s="294"/>
      <c r="I166" s="294"/>
      <c r="J166" s="294"/>
      <c r="K166" s="294"/>
      <c r="L166" s="294"/>
      <c r="M166" s="294"/>
      <c r="N166" s="294"/>
      <c r="O166" s="294"/>
      <c r="P166" s="294"/>
      <c r="Q166" s="294"/>
      <c r="R166" s="294"/>
      <c r="S166" s="294"/>
      <c r="T166" s="294"/>
    </row>
    <row r="167" spans="2:20" s="26" customFormat="1" ht="36" x14ac:dyDescent="0.2">
      <c r="B167" s="77" t="s">
        <v>446</v>
      </c>
      <c r="C167" s="77" t="s">
        <v>700</v>
      </c>
      <c r="D167" s="107" t="s">
        <v>370</v>
      </c>
      <c r="E167" s="77" t="s">
        <v>254</v>
      </c>
      <c r="F167" s="77" t="s">
        <v>360</v>
      </c>
      <c r="G167" s="77" t="s">
        <v>273</v>
      </c>
      <c r="H167" s="77" t="s">
        <v>148</v>
      </c>
      <c r="I167" s="77" t="s">
        <v>149</v>
      </c>
      <c r="J167" s="77" t="s">
        <v>32</v>
      </c>
      <c r="K167" s="72">
        <v>428553.35000000003</v>
      </c>
      <c r="L167" s="72">
        <v>32141.51</v>
      </c>
      <c r="M167" s="72">
        <v>32141.51</v>
      </c>
      <c r="N167" s="72">
        <v>0</v>
      </c>
      <c r="O167" s="72">
        <v>0</v>
      </c>
      <c r="P167" s="72">
        <v>364270.33</v>
      </c>
      <c r="Q167" s="110">
        <v>0</v>
      </c>
      <c r="R167" s="85" t="s">
        <v>732</v>
      </c>
      <c r="S167" s="85" t="s">
        <v>732</v>
      </c>
      <c r="T167" s="77" t="s">
        <v>721</v>
      </c>
    </row>
    <row r="168" spans="2:20" s="26" customFormat="1" ht="36" x14ac:dyDescent="0.2">
      <c r="B168" s="77" t="s">
        <v>447</v>
      </c>
      <c r="C168" s="77" t="s">
        <v>701</v>
      </c>
      <c r="D168" s="107" t="s">
        <v>371</v>
      </c>
      <c r="E168" s="77" t="s">
        <v>254</v>
      </c>
      <c r="F168" s="77" t="s">
        <v>360</v>
      </c>
      <c r="G168" s="77" t="s">
        <v>273</v>
      </c>
      <c r="H168" s="77" t="s">
        <v>148</v>
      </c>
      <c r="I168" s="77" t="s">
        <v>149</v>
      </c>
      <c r="J168" s="77" t="s">
        <v>32</v>
      </c>
      <c r="K168" s="72">
        <v>853884.96</v>
      </c>
      <c r="L168" s="72">
        <v>64041.38</v>
      </c>
      <c r="M168" s="72">
        <v>64041.38</v>
      </c>
      <c r="N168" s="72">
        <v>0</v>
      </c>
      <c r="O168" s="72">
        <v>0</v>
      </c>
      <c r="P168" s="72">
        <v>725802.2</v>
      </c>
      <c r="Q168" s="110">
        <v>0</v>
      </c>
      <c r="R168" s="85">
        <v>43313</v>
      </c>
      <c r="S168" s="85">
        <v>43341</v>
      </c>
      <c r="T168" s="77" t="s">
        <v>721</v>
      </c>
    </row>
    <row r="169" spans="2:20" s="26" customFormat="1" ht="36" x14ac:dyDescent="0.2">
      <c r="B169" s="77" t="s">
        <v>448</v>
      </c>
      <c r="C169" s="77" t="s">
        <v>702</v>
      </c>
      <c r="D169" s="107" t="s">
        <v>372</v>
      </c>
      <c r="E169" s="77" t="s">
        <v>254</v>
      </c>
      <c r="F169" s="77" t="s">
        <v>360</v>
      </c>
      <c r="G169" s="77" t="s">
        <v>273</v>
      </c>
      <c r="H169" s="77" t="s">
        <v>148</v>
      </c>
      <c r="I169" s="77" t="s">
        <v>149</v>
      </c>
      <c r="J169" s="77" t="s">
        <v>32</v>
      </c>
      <c r="K169" s="72">
        <v>422028.32</v>
      </c>
      <c r="L169" s="72">
        <v>31652.13</v>
      </c>
      <c r="M169" s="72">
        <v>31652.13</v>
      </c>
      <c r="N169" s="72">
        <v>0</v>
      </c>
      <c r="O169" s="72">
        <v>0</v>
      </c>
      <c r="P169" s="72">
        <v>358724.06</v>
      </c>
      <c r="Q169" s="110">
        <v>0</v>
      </c>
      <c r="R169" s="85">
        <v>43344</v>
      </c>
      <c r="S169" s="115">
        <v>43350</v>
      </c>
      <c r="T169" s="77" t="s">
        <v>721</v>
      </c>
    </row>
    <row r="170" spans="2:20" s="26" customFormat="1" ht="36" x14ac:dyDescent="0.2">
      <c r="B170" s="77" t="s">
        <v>449</v>
      </c>
      <c r="C170" s="77" t="s">
        <v>703</v>
      </c>
      <c r="D170" s="107" t="s">
        <v>373</v>
      </c>
      <c r="E170" s="77" t="s">
        <v>249</v>
      </c>
      <c r="F170" s="77" t="s">
        <v>360</v>
      </c>
      <c r="G170" s="77" t="s">
        <v>250</v>
      </c>
      <c r="H170" s="77" t="s">
        <v>148</v>
      </c>
      <c r="I170" s="77" t="s">
        <v>149</v>
      </c>
      <c r="J170" s="77" t="s">
        <v>32</v>
      </c>
      <c r="K170" s="72">
        <v>970065.54999999993</v>
      </c>
      <c r="L170" s="72">
        <v>72754.92</v>
      </c>
      <c r="M170" s="72">
        <v>72754.92</v>
      </c>
      <c r="N170" s="72">
        <v>0</v>
      </c>
      <c r="O170" s="72">
        <v>0</v>
      </c>
      <c r="P170" s="72">
        <v>824555.71</v>
      </c>
      <c r="Q170" s="110">
        <v>0</v>
      </c>
      <c r="R170" s="85" t="s">
        <v>736</v>
      </c>
      <c r="S170" s="85" t="s">
        <v>736</v>
      </c>
      <c r="T170" s="77" t="s">
        <v>721</v>
      </c>
    </row>
    <row r="171" spans="2:20" s="26" customFormat="1" ht="36" x14ac:dyDescent="0.2">
      <c r="B171" s="77" t="s">
        <v>450</v>
      </c>
      <c r="C171" s="77" t="s">
        <v>704</v>
      </c>
      <c r="D171" s="107" t="s">
        <v>374</v>
      </c>
      <c r="E171" s="77" t="s">
        <v>249</v>
      </c>
      <c r="F171" s="77" t="s">
        <v>360</v>
      </c>
      <c r="G171" s="77" t="s">
        <v>250</v>
      </c>
      <c r="H171" s="77" t="s">
        <v>148</v>
      </c>
      <c r="I171" s="77" t="s">
        <v>149</v>
      </c>
      <c r="J171" s="77" t="s">
        <v>32</v>
      </c>
      <c r="K171" s="72">
        <v>1165561.22</v>
      </c>
      <c r="L171" s="72">
        <v>110458.22</v>
      </c>
      <c r="M171" s="72">
        <v>85549</v>
      </c>
      <c r="N171" s="72">
        <v>0</v>
      </c>
      <c r="O171" s="72">
        <v>0</v>
      </c>
      <c r="P171" s="72">
        <v>969554</v>
      </c>
      <c r="Q171" s="110">
        <v>0</v>
      </c>
      <c r="R171" s="85" t="s">
        <v>752</v>
      </c>
      <c r="S171" s="115">
        <v>43496</v>
      </c>
      <c r="T171" s="124">
        <v>-3</v>
      </c>
    </row>
    <row r="172" spans="2:20" s="26" customFormat="1" ht="36" x14ac:dyDescent="0.2">
      <c r="B172" s="77" t="s">
        <v>451</v>
      </c>
      <c r="C172" s="77" t="s">
        <v>705</v>
      </c>
      <c r="D172" s="107" t="s">
        <v>375</v>
      </c>
      <c r="E172" s="77" t="s">
        <v>249</v>
      </c>
      <c r="F172" s="77" t="s">
        <v>360</v>
      </c>
      <c r="G172" s="77" t="s">
        <v>250</v>
      </c>
      <c r="H172" s="77" t="s">
        <v>148</v>
      </c>
      <c r="I172" s="77" t="s">
        <v>149</v>
      </c>
      <c r="J172" s="77" t="s">
        <v>32</v>
      </c>
      <c r="K172" s="72">
        <v>393438.4</v>
      </c>
      <c r="L172" s="72">
        <v>29507.88</v>
      </c>
      <c r="M172" s="72">
        <v>29507.88</v>
      </c>
      <c r="N172" s="72">
        <v>0</v>
      </c>
      <c r="O172" s="72">
        <v>0</v>
      </c>
      <c r="P172" s="72">
        <v>334422.64</v>
      </c>
      <c r="Q172" s="110">
        <v>0</v>
      </c>
      <c r="R172" s="85" t="s">
        <v>728</v>
      </c>
      <c r="S172" s="85" t="s">
        <v>728</v>
      </c>
      <c r="T172" s="77" t="s">
        <v>721</v>
      </c>
    </row>
    <row r="173" spans="2:20" s="26" customFormat="1" ht="12" x14ac:dyDescent="0.2">
      <c r="B173" s="102" t="s">
        <v>452</v>
      </c>
      <c r="C173" s="102"/>
      <c r="D173" s="294" t="s">
        <v>158</v>
      </c>
      <c r="E173" s="294"/>
      <c r="F173" s="294"/>
      <c r="G173" s="294"/>
      <c r="H173" s="294"/>
      <c r="I173" s="294"/>
      <c r="J173" s="294"/>
      <c r="K173" s="294"/>
      <c r="L173" s="294"/>
      <c r="M173" s="294"/>
      <c r="N173" s="294"/>
      <c r="O173" s="294"/>
      <c r="P173" s="294"/>
      <c r="Q173" s="294"/>
      <c r="R173" s="294"/>
      <c r="S173" s="294"/>
      <c r="T173" s="294"/>
    </row>
    <row r="174" spans="2:20" s="26" customFormat="1" ht="83.25" customHeight="1" x14ac:dyDescent="0.2">
      <c r="B174" s="292" t="s">
        <v>453</v>
      </c>
      <c r="C174" s="292"/>
      <c r="D174" s="300" t="s">
        <v>236</v>
      </c>
      <c r="E174" s="292" t="s">
        <v>376</v>
      </c>
      <c r="F174" s="292" t="s">
        <v>377</v>
      </c>
      <c r="G174" s="292" t="s">
        <v>378</v>
      </c>
      <c r="H174" s="77">
        <v>7.2</v>
      </c>
      <c r="I174" s="292" t="s">
        <v>149</v>
      </c>
      <c r="J174" s="292" t="s">
        <v>32</v>
      </c>
      <c r="K174" s="257">
        <v>4865298</v>
      </c>
      <c r="L174" s="257">
        <v>973060</v>
      </c>
      <c r="M174" s="308">
        <v>0</v>
      </c>
      <c r="N174" s="308">
        <v>0</v>
      </c>
      <c r="O174" s="308">
        <v>0</v>
      </c>
      <c r="P174" s="257">
        <v>3892238</v>
      </c>
      <c r="Q174" s="299">
        <v>0</v>
      </c>
      <c r="R174" s="292" t="s">
        <v>32</v>
      </c>
      <c r="S174" s="292" t="s">
        <v>32</v>
      </c>
      <c r="T174" s="292" t="s">
        <v>32</v>
      </c>
    </row>
    <row r="175" spans="2:20" s="26" customFormat="1" ht="12" x14ac:dyDescent="0.2">
      <c r="B175" s="292"/>
      <c r="C175" s="292"/>
      <c r="D175" s="300"/>
      <c r="E175" s="292"/>
      <c r="F175" s="292"/>
      <c r="G175" s="292"/>
      <c r="H175" s="77">
        <v>7.6</v>
      </c>
      <c r="I175" s="292"/>
      <c r="J175" s="292"/>
      <c r="K175" s="257"/>
      <c r="L175" s="257"/>
      <c r="M175" s="308"/>
      <c r="N175" s="308"/>
      <c r="O175" s="308"/>
      <c r="P175" s="257"/>
      <c r="Q175" s="299"/>
      <c r="R175" s="292"/>
      <c r="S175" s="292"/>
      <c r="T175" s="292"/>
    </row>
    <row r="176" spans="2:20" s="26" customFormat="1" ht="12" x14ac:dyDescent="0.2">
      <c r="B176" s="103">
        <v>3</v>
      </c>
      <c r="C176" s="103"/>
      <c r="D176" s="293" t="s">
        <v>390</v>
      </c>
      <c r="E176" s="293"/>
      <c r="F176" s="293"/>
      <c r="G176" s="293"/>
      <c r="H176" s="293"/>
      <c r="I176" s="293"/>
      <c r="J176" s="293"/>
      <c r="K176" s="293"/>
      <c r="L176" s="293"/>
      <c r="M176" s="293"/>
      <c r="N176" s="293"/>
      <c r="O176" s="293"/>
      <c r="P176" s="293"/>
      <c r="Q176" s="293"/>
      <c r="R176" s="293"/>
      <c r="S176" s="293"/>
      <c r="T176" s="293"/>
    </row>
    <row r="177" spans="2:20" s="26" customFormat="1" ht="12" x14ac:dyDescent="0.2">
      <c r="B177" s="103">
        <v>3.1</v>
      </c>
      <c r="C177" s="103"/>
      <c r="D177" s="293" t="s">
        <v>379</v>
      </c>
      <c r="E177" s="293"/>
      <c r="F177" s="293"/>
      <c r="G177" s="293"/>
      <c r="H177" s="293"/>
      <c r="I177" s="293"/>
      <c r="J177" s="293"/>
      <c r="K177" s="293"/>
      <c r="L177" s="293"/>
      <c r="M177" s="293"/>
      <c r="N177" s="293"/>
      <c r="O177" s="293"/>
      <c r="P177" s="293"/>
      <c r="Q177" s="293"/>
      <c r="R177" s="293"/>
      <c r="S177" s="293"/>
      <c r="T177" s="293"/>
    </row>
    <row r="178" spans="2:20" s="26" customFormat="1" ht="12" x14ac:dyDescent="0.2">
      <c r="B178" s="103" t="s">
        <v>219</v>
      </c>
      <c r="C178" s="103"/>
      <c r="D178" s="293" t="s">
        <v>380</v>
      </c>
      <c r="E178" s="293"/>
      <c r="F178" s="293"/>
      <c r="G178" s="293"/>
      <c r="H178" s="293"/>
      <c r="I178" s="293"/>
      <c r="J178" s="293"/>
      <c r="K178" s="293"/>
      <c r="L178" s="293"/>
      <c r="M178" s="293"/>
      <c r="N178" s="293"/>
      <c r="O178" s="293"/>
      <c r="P178" s="293"/>
      <c r="Q178" s="293"/>
      <c r="R178" s="293"/>
      <c r="S178" s="293"/>
      <c r="T178" s="293"/>
    </row>
    <row r="179" spans="2:20" s="26" customFormat="1" ht="12" x14ac:dyDescent="0.2">
      <c r="B179" s="102" t="s">
        <v>205</v>
      </c>
      <c r="C179" s="102"/>
      <c r="D179" s="294" t="s">
        <v>201</v>
      </c>
      <c r="E179" s="294"/>
      <c r="F179" s="294"/>
      <c r="G179" s="294"/>
      <c r="H179" s="294"/>
      <c r="I179" s="294"/>
      <c r="J179" s="294"/>
      <c r="K179" s="294"/>
      <c r="L179" s="294"/>
      <c r="M179" s="294"/>
      <c r="N179" s="294"/>
      <c r="O179" s="294"/>
      <c r="P179" s="294"/>
      <c r="Q179" s="294"/>
      <c r="R179" s="294"/>
      <c r="S179" s="294"/>
      <c r="T179" s="294"/>
    </row>
    <row r="180" spans="2:20" s="26" customFormat="1" ht="36" x14ac:dyDescent="0.2">
      <c r="B180" s="77" t="s">
        <v>207</v>
      </c>
      <c r="C180" s="77"/>
      <c r="D180" s="107" t="s">
        <v>381</v>
      </c>
      <c r="E180" s="77" t="s">
        <v>252</v>
      </c>
      <c r="F180" s="77" t="s">
        <v>360</v>
      </c>
      <c r="G180" s="77" t="s">
        <v>253</v>
      </c>
      <c r="H180" s="77" t="s">
        <v>203</v>
      </c>
      <c r="I180" s="77" t="s">
        <v>149</v>
      </c>
      <c r="J180" s="77" t="s">
        <v>32</v>
      </c>
      <c r="K180" s="72">
        <v>342733.49</v>
      </c>
      <c r="L180" s="72">
        <v>51410.03</v>
      </c>
      <c r="M180" s="108">
        <v>0</v>
      </c>
      <c r="N180" s="108">
        <v>0</v>
      </c>
      <c r="O180" s="108">
        <v>0</v>
      </c>
      <c r="P180" s="72">
        <v>291323.46000000002</v>
      </c>
      <c r="Q180" s="110">
        <v>0</v>
      </c>
      <c r="R180" s="77" t="s">
        <v>727</v>
      </c>
      <c r="S180" s="77" t="s">
        <v>727</v>
      </c>
      <c r="T180" s="77" t="s">
        <v>721</v>
      </c>
    </row>
    <row r="181" spans="2:20" s="26" customFormat="1" ht="12" x14ac:dyDescent="0.2">
      <c r="B181" s="295" t="s">
        <v>23</v>
      </c>
      <c r="C181" s="295"/>
      <c r="D181" s="295"/>
      <c r="E181" s="295"/>
      <c r="F181" s="295"/>
      <c r="G181" s="295"/>
      <c r="H181" s="295"/>
      <c r="I181" s="295"/>
      <c r="J181" s="295"/>
      <c r="K181" s="109">
        <f>+K180+K174+K172+K171+K170+K169+K168+K167+K163+K160+K158+K157+K155+K154+K156+K153+K149+K148+K147+K146+K145+K144+K143+K141+K140+K139+K138+K137+K136+K134+K133+K132+K130+K128+K125+K121+K119+K117+K115+K113+K111+K109+K107+K105+K103+K101+K99+K97+K94+K92+K87+K86+K85+K84++K83+K81+K80+K79+K77+K76+K75+K74+K73+K72+K71+K70+K69+K68+K67+K66+K65+K64+K63+K62+K61+K60+K59+K58+K57+K56+K55+K54+K53+K52+K51+K49+K48+K47+K46+K45+K42+K41+K40+K39+K35+K34+K32+K28+K27+K26+K25+K23+K21+K20+K19+K18+K16+K14+K13+K12</f>
        <v>59479713.590000004</v>
      </c>
      <c r="L181" s="109">
        <f>L180+L174+L172+L171+L170+L169+L168+L167+L163+L160+L158+L157+L156+L155+L154+L153+L149+L148+L147+L146+L145+L144+L143+L141+L140+L139+L138+L137+L136+L134+L133+L132+L128+L125+L121+L119+L117+L115+L113+L111+L109+L107+L105+L103+L101+L99+L97+L92+L87+L86+L85+L84+L83+L81+L80+L79+L76+L72+L70+L64+L52+L51+L49+L48+L47+L46+L45+L40+L35+L34+L32+L28+L27+L26+L25+L23+L21+L20+L19+L18+L16+L14+L13+L12</f>
        <v>7573340.6799999997</v>
      </c>
      <c r="M181" s="109">
        <f>M172+M171+M170+M169+M168+M167+M163+M160+M158+M157+M156+M155+M154+M153+M87+M86+M85+M84+M83+M81+M80+M79+M77+M76+M75+M74+M73+M72+M71+M70+M69+M68+M67+M66+M65+M64+M63+M62+M61+M60+M59+M58+M57+M56+M55+M54+M53+M52+M51+M42+M41+M39+M21+M20+M18+M19+M16+M14+M13+M12</f>
        <v>1469846.6500000001</v>
      </c>
      <c r="N181" s="109">
        <f>N139+N136+N134+N133+N130+N94+N77+N75+N74+N73+N71+N68+N69+N67+N66+N65+N63+N62+N61+N60+N59+N58+N57+N56+N55+N54+N53+N51+N41</f>
        <v>2859503.85</v>
      </c>
      <c r="O181" s="109">
        <f>O117</f>
        <v>138967.14000000001</v>
      </c>
      <c r="P181" s="109">
        <f>P180+P174+P172+P171+P170+P169+P168+P167+P163+P160+P158+P157+P156+P155+P154+P153+P149+P148+P147+P146+P145+P144+P143+P141+P140+P139+P138+P137+P136+P134+P133+P132+P130+P128+P125+P121+P119+P117+P115+P113+P111+P109+P107+P105+P103+P101+P99+P97+P94+P92+P87+P86+P85+P84+P83+P81+P80+P79+P77+P76+P75+P74+P73+P72+P71+P70+P69+P68+P67+P66+P65+P64+P63+P62+P61+P60+P59+P58+P57+P56+P54+P55+P53+P52+P51+P49+P48+P47+P46+P45+P42+P41+P40+P39+P35+P34+P32+P28+P27+P26+P25+P23+P21+P20+P19+P18+P16+P14+P13+P12</f>
        <v>47438055.270000018</v>
      </c>
      <c r="Q181" s="110">
        <v>0</v>
      </c>
      <c r="R181" s="111"/>
      <c r="S181" s="77"/>
      <c r="T181" s="77"/>
    </row>
    <row r="182" spans="2:20" s="26" customFormat="1" ht="12" x14ac:dyDescent="0.2"/>
    <row r="183" spans="2:20" s="26" customFormat="1" ht="12" x14ac:dyDescent="0.2"/>
    <row r="184" spans="2:20" s="26" customFormat="1" ht="12" x14ac:dyDescent="0.2"/>
    <row r="185" spans="2:20" s="26" customFormat="1" ht="12" x14ac:dyDescent="0.2"/>
    <row r="186" spans="2:20" s="26" customFormat="1" ht="12" x14ac:dyDescent="0.2"/>
    <row r="187" spans="2:20" s="26" customFormat="1" ht="12" x14ac:dyDescent="0.2"/>
    <row r="188" spans="2:20" s="26" customFormat="1" ht="12" x14ac:dyDescent="0.2"/>
    <row r="189" spans="2:20" s="26" customFormat="1" ht="12" x14ac:dyDescent="0.2"/>
    <row r="190" spans="2:20" s="26" customFormat="1" ht="12" x14ac:dyDescent="0.2"/>
    <row r="191" spans="2:20" s="26" customFormat="1" ht="12" x14ac:dyDescent="0.2"/>
    <row r="192" spans="2:20" s="26" customFormat="1" ht="12" x14ac:dyDescent="0.2"/>
    <row r="193" s="26" customFormat="1" ht="12" x14ac:dyDescent="0.2"/>
    <row r="194" s="26" customFormat="1" ht="12" x14ac:dyDescent="0.2"/>
    <row r="195" s="26" customFormat="1" ht="12" x14ac:dyDescent="0.2"/>
    <row r="196" s="26" customFormat="1" ht="12" x14ac:dyDescent="0.2"/>
    <row r="197" s="26" customFormat="1" ht="12" x14ac:dyDescent="0.2"/>
    <row r="198" s="26" customFormat="1" ht="12" x14ac:dyDescent="0.2"/>
    <row r="199" s="26" customFormat="1" ht="12" x14ac:dyDescent="0.2"/>
    <row r="200" s="26" customFormat="1" ht="12" x14ac:dyDescent="0.2"/>
    <row r="201" s="26" customFormat="1" ht="12" x14ac:dyDescent="0.2"/>
    <row r="202" s="26" customFormat="1" ht="12" x14ac:dyDescent="0.2"/>
    <row r="203" s="26" customFormat="1" ht="12" x14ac:dyDescent="0.2"/>
    <row r="204" s="26" customFormat="1" ht="12" x14ac:dyDescent="0.2"/>
  </sheetData>
  <mergeCells count="409">
    <mergeCell ref="D177:T177"/>
    <mergeCell ref="D178:T178"/>
    <mergeCell ref="D179:T179"/>
    <mergeCell ref="B181:J181"/>
    <mergeCell ref="Q174:Q175"/>
    <mergeCell ref="R174:R175"/>
    <mergeCell ref="S174:S175"/>
    <mergeCell ref="T174:T175"/>
    <mergeCell ref="D176:T176"/>
    <mergeCell ref="D166:T166"/>
    <mergeCell ref="D173:T173"/>
    <mergeCell ref="B174:B175"/>
    <mergeCell ref="C174:C175"/>
    <mergeCell ref="D174:D175"/>
    <mergeCell ref="E174:E175"/>
    <mergeCell ref="F174:F175"/>
    <mergeCell ref="G174:G175"/>
    <mergeCell ref="I174:I175"/>
    <mergeCell ref="J174:J175"/>
    <mergeCell ref="K174:K175"/>
    <mergeCell ref="L174:L175"/>
    <mergeCell ref="M174:M175"/>
    <mergeCell ref="N174:N175"/>
    <mergeCell ref="O174:O175"/>
    <mergeCell ref="P174:P175"/>
    <mergeCell ref="Q163:Q164"/>
    <mergeCell ref="R163:R164"/>
    <mergeCell ref="S163:S164"/>
    <mergeCell ref="T163:T164"/>
    <mergeCell ref="D165:T165"/>
    <mergeCell ref="T160:T161"/>
    <mergeCell ref="D162:T162"/>
    <mergeCell ref="B163:B164"/>
    <mergeCell ref="C163:C164"/>
    <mergeCell ref="D163:D164"/>
    <mergeCell ref="E163:E164"/>
    <mergeCell ref="F163:F164"/>
    <mergeCell ref="H163:H164"/>
    <mergeCell ref="I163:I164"/>
    <mergeCell ref="J163:J164"/>
    <mergeCell ref="K163:K164"/>
    <mergeCell ref="L163:L164"/>
    <mergeCell ref="M163:M164"/>
    <mergeCell ref="N163:N164"/>
    <mergeCell ref="O163:O164"/>
    <mergeCell ref="P163:P164"/>
    <mergeCell ref="O160:O161"/>
    <mergeCell ref="P160:P161"/>
    <mergeCell ref="Q160:Q161"/>
    <mergeCell ref="R160:R161"/>
    <mergeCell ref="S160:S161"/>
    <mergeCell ref="T134:T135"/>
    <mergeCell ref="D150:T150"/>
    <mergeCell ref="D151:T151"/>
    <mergeCell ref="D152:T152"/>
    <mergeCell ref="B160:B161"/>
    <mergeCell ref="C160:C161"/>
    <mergeCell ref="E160:E161"/>
    <mergeCell ref="F160:F161"/>
    <mergeCell ref="G160:G161"/>
    <mergeCell ref="H160:H161"/>
    <mergeCell ref="I160:I161"/>
    <mergeCell ref="J160:J161"/>
    <mergeCell ref="K160:K161"/>
    <mergeCell ref="L160:L161"/>
    <mergeCell ref="M160:M161"/>
    <mergeCell ref="N160:N161"/>
    <mergeCell ref="O134:O135"/>
    <mergeCell ref="P134:P135"/>
    <mergeCell ref="Q134:Q135"/>
    <mergeCell ref="R134:R135"/>
    <mergeCell ref="S134:S135"/>
    <mergeCell ref="D159:T159"/>
    <mergeCell ref="D123:T123"/>
    <mergeCell ref="D124:T124"/>
    <mergeCell ref="D126:T126"/>
    <mergeCell ref="D127:T127"/>
    <mergeCell ref="B134:B135"/>
    <mergeCell ref="C134:C135"/>
    <mergeCell ref="D134:D135"/>
    <mergeCell ref="F134:F135"/>
    <mergeCell ref="G134:G135"/>
    <mergeCell ref="H134:H135"/>
    <mergeCell ref="I134:I135"/>
    <mergeCell ref="J134:J135"/>
    <mergeCell ref="K134:K135"/>
    <mergeCell ref="L134:L135"/>
    <mergeCell ref="M134:M135"/>
    <mergeCell ref="N134:N135"/>
    <mergeCell ref="D131:T131"/>
    <mergeCell ref="E134:E135"/>
    <mergeCell ref="P121:P122"/>
    <mergeCell ref="Q121:Q122"/>
    <mergeCell ref="R121:R122"/>
    <mergeCell ref="S121:S122"/>
    <mergeCell ref="T121:T122"/>
    <mergeCell ref="R119:R120"/>
    <mergeCell ref="S119:S120"/>
    <mergeCell ref="T119:T120"/>
    <mergeCell ref="B121:B122"/>
    <mergeCell ref="C121:C122"/>
    <mergeCell ref="D121:D122"/>
    <mergeCell ref="E121:E122"/>
    <mergeCell ref="G121:G122"/>
    <mergeCell ref="H121:H122"/>
    <mergeCell ref="I121:I122"/>
    <mergeCell ref="J121:J122"/>
    <mergeCell ref="K121:K122"/>
    <mergeCell ref="L121:L122"/>
    <mergeCell ref="M121:M122"/>
    <mergeCell ref="N121:N122"/>
    <mergeCell ref="O121:O122"/>
    <mergeCell ref="M119:M120"/>
    <mergeCell ref="N119:N120"/>
    <mergeCell ref="O119:O120"/>
    <mergeCell ref="P119:P120"/>
    <mergeCell ref="Q119:Q120"/>
    <mergeCell ref="H119:H120"/>
    <mergeCell ref="I119:I120"/>
    <mergeCell ref="J119:J120"/>
    <mergeCell ref="K119:K120"/>
    <mergeCell ref="L119:L120"/>
    <mergeCell ref="B119:B120"/>
    <mergeCell ref="C119:C120"/>
    <mergeCell ref="D119:D120"/>
    <mergeCell ref="E119:E120"/>
    <mergeCell ref="G119:G120"/>
    <mergeCell ref="F119:F120"/>
    <mergeCell ref="P117:P118"/>
    <mergeCell ref="Q117:Q118"/>
    <mergeCell ref="R117:R118"/>
    <mergeCell ref="S117:S118"/>
    <mergeCell ref="T117:T118"/>
    <mergeCell ref="R115:R116"/>
    <mergeCell ref="S115:S116"/>
    <mergeCell ref="T115:T116"/>
    <mergeCell ref="B117:B118"/>
    <mergeCell ref="C117:C118"/>
    <mergeCell ref="D117:D118"/>
    <mergeCell ref="E117:E118"/>
    <mergeCell ref="G117:G118"/>
    <mergeCell ref="H117:H118"/>
    <mergeCell ref="I117:I118"/>
    <mergeCell ref="J117:J118"/>
    <mergeCell ref="K117:K118"/>
    <mergeCell ref="L117:L118"/>
    <mergeCell ref="M117:M118"/>
    <mergeCell ref="N117:N118"/>
    <mergeCell ref="O117:O118"/>
    <mergeCell ref="M115:M116"/>
    <mergeCell ref="N115:N116"/>
    <mergeCell ref="O115:O116"/>
    <mergeCell ref="P115:P116"/>
    <mergeCell ref="Q115:Q116"/>
    <mergeCell ref="H115:H116"/>
    <mergeCell ref="I115:I116"/>
    <mergeCell ref="J115:J116"/>
    <mergeCell ref="K115:K116"/>
    <mergeCell ref="L115:L116"/>
    <mergeCell ref="B115:B116"/>
    <mergeCell ref="C115:C116"/>
    <mergeCell ref="D115:D116"/>
    <mergeCell ref="E115:E116"/>
    <mergeCell ref="G115:G116"/>
    <mergeCell ref="F115:F116"/>
    <mergeCell ref="P113:P114"/>
    <mergeCell ref="Q113:Q114"/>
    <mergeCell ref="R113:R114"/>
    <mergeCell ref="S113:S114"/>
    <mergeCell ref="T113:T114"/>
    <mergeCell ref="R109:R110"/>
    <mergeCell ref="S109:S110"/>
    <mergeCell ref="T109:T110"/>
    <mergeCell ref="D112:T112"/>
    <mergeCell ref="M113:M114"/>
    <mergeCell ref="N113:N114"/>
    <mergeCell ref="O113:O114"/>
    <mergeCell ref="M109:M110"/>
    <mergeCell ref="N109:N110"/>
    <mergeCell ref="O109:O110"/>
    <mergeCell ref="P109:P110"/>
    <mergeCell ref="Q109:Q110"/>
    <mergeCell ref="H109:H110"/>
    <mergeCell ref="I109:I110"/>
    <mergeCell ref="J109:J110"/>
    <mergeCell ref="K109:K110"/>
    <mergeCell ref="L109:L110"/>
    <mergeCell ref="B113:B114"/>
    <mergeCell ref="C113:C114"/>
    <mergeCell ref="D113:D114"/>
    <mergeCell ref="E113:E114"/>
    <mergeCell ref="H113:H114"/>
    <mergeCell ref="I113:I114"/>
    <mergeCell ref="J113:J114"/>
    <mergeCell ref="K113:K114"/>
    <mergeCell ref="L113:L114"/>
    <mergeCell ref="G113:G114"/>
    <mergeCell ref="F113:F114"/>
    <mergeCell ref="B109:B110"/>
    <mergeCell ref="C109:C110"/>
    <mergeCell ref="D109:D110"/>
    <mergeCell ref="E109:E110"/>
    <mergeCell ref="G109:G110"/>
    <mergeCell ref="P107:P108"/>
    <mergeCell ref="Q107:Q108"/>
    <mergeCell ref="R107:R108"/>
    <mergeCell ref="S107:S108"/>
    <mergeCell ref="F107:F108"/>
    <mergeCell ref="F109:F110"/>
    <mergeCell ref="T107:T108"/>
    <mergeCell ref="R105:R106"/>
    <mergeCell ref="S105:S106"/>
    <mergeCell ref="T105:T106"/>
    <mergeCell ref="B107:B108"/>
    <mergeCell ref="C107:C108"/>
    <mergeCell ref="D107:D108"/>
    <mergeCell ref="E107:E108"/>
    <mergeCell ref="G107:G108"/>
    <mergeCell ref="H107:H108"/>
    <mergeCell ref="I107:I108"/>
    <mergeCell ref="J107:J108"/>
    <mergeCell ref="K107:K108"/>
    <mergeCell ref="L107:L108"/>
    <mergeCell ref="M107:M108"/>
    <mergeCell ref="N107:N108"/>
    <mergeCell ref="O107:O108"/>
    <mergeCell ref="M105:M106"/>
    <mergeCell ref="N105:N106"/>
    <mergeCell ref="O105:O106"/>
    <mergeCell ref="P105:P106"/>
    <mergeCell ref="Q105:Q106"/>
    <mergeCell ref="H105:H106"/>
    <mergeCell ref="I105:I106"/>
    <mergeCell ref="J105:J106"/>
    <mergeCell ref="K105:K106"/>
    <mergeCell ref="L105:L106"/>
    <mergeCell ref="B105:B106"/>
    <mergeCell ref="C105:C106"/>
    <mergeCell ref="D105:D106"/>
    <mergeCell ref="E105:E106"/>
    <mergeCell ref="G105:G106"/>
    <mergeCell ref="P103:P104"/>
    <mergeCell ref="F103:F104"/>
    <mergeCell ref="F105:F106"/>
    <mergeCell ref="Q103:Q104"/>
    <mergeCell ref="R103:R104"/>
    <mergeCell ref="S103:S104"/>
    <mergeCell ref="T103:T104"/>
    <mergeCell ref="R101:R102"/>
    <mergeCell ref="S101:S102"/>
    <mergeCell ref="T101:T102"/>
    <mergeCell ref="B103:B104"/>
    <mergeCell ref="C103:C104"/>
    <mergeCell ref="D103:D104"/>
    <mergeCell ref="E103:E104"/>
    <mergeCell ref="G103:G104"/>
    <mergeCell ref="H103:H104"/>
    <mergeCell ref="I103:I104"/>
    <mergeCell ref="J103:J104"/>
    <mergeCell ref="K103:K104"/>
    <mergeCell ref="L103:L104"/>
    <mergeCell ref="M103:M104"/>
    <mergeCell ref="N103:N104"/>
    <mergeCell ref="O103:O104"/>
    <mergeCell ref="M101:M102"/>
    <mergeCell ref="N101:N102"/>
    <mergeCell ref="O101:O102"/>
    <mergeCell ref="P101:P102"/>
    <mergeCell ref="Q101:Q102"/>
    <mergeCell ref="H101:H102"/>
    <mergeCell ref="I101:I102"/>
    <mergeCell ref="J101:J102"/>
    <mergeCell ref="K101:K102"/>
    <mergeCell ref="L101:L102"/>
    <mergeCell ref="B101:B102"/>
    <mergeCell ref="C101:C102"/>
    <mergeCell ref="D101:D102"/>
    <mergeCell ref="E101:E102"/>
    <mergeCell ref="G101:G102"/>
    <mergeCell ref="F101:F102"/>
    <mergeCell ref="R99:R100"/>
    <mergeCell ref="S99:S100"/>
    <mergeCell ref="T99:T100"/>
    <mergeCell ref="R97:R98"/>
    <mergeCell ref="S97:S98"/>
    <mergeCell ref="T97:T98"/>
    <mergeCell ref="B99:B100"/>
    <mergeCell ref="C99:C100"/>
    <mergeCell ref="D99:D100"/>
    <mergeCell ref="E99:E100"/>
    <mergeCell ref="G99:G100"/>
    <mergeCell ref="H99:H100"/>
    <mergeCell ref="I99:I100"/>
    <mergeCell ref="J99:J100"/>
    <mergeCell ref="K99:K100"/>
    <mergeCell ref="L99:L100"/>
    <mergeCell ref="M99:M100"/>
    <mergeCell ref="N99:N100"/>
    <mergeCell ref="O99:O100"/>
    <mergeCell ref="F97:F98"/>
    <mergeCell ref="F99:F100"/>
    <mergeCell ref="L97:L98"/>
    <mergeCell ref="M97:M98"/>
    <mergeCell ref="N97:N98"/>
    <mergeCell ref="O97:O98"/>
    <mergeCell ref="P97:P98"/>
    <mergeCell ref="Q97:Q98"/>
    <mergeCell ref="E94:E95"/>
    <mergeCell ref="H94:H95"/>
    <mergeCell ref="P99:P100"/>
    <mergeCell ref="Q99:Q100"/>
    <mergeCell ref="B97:B98"/>
    <mergeCell ref="C97:C98"/>
    <mergeCell ref="D97:D98"/>
    <mergeCell ref="E97:E98"/>
    <mergeCell ref="G97:G98"/>
    <mergeCell ref="H97:H98"/>
    <mergeCell ref="I97:I98"/>
    <mergeCell ref="J97:J98"/>
    <mergeCell ref="K97:K98"/>
    <mergeCell ref="D30:T30"/>
    <mergeCell ref="D31:T31"/>
    <mergeCell ref="D33:T33"/>
    <mergeCell ref="D37:T37"/>
    <mergeCell ref="D38:T38"/>
    <mergeCell ref="B94:B95"/>
    <mergeCell ref="C94:C95"/>
    <mergeCell ref="D94:D95"/>
    <mergeCell ref="D96:T96"/>
    <mergeCell ref="G94:G95"/>
    <mergeCell ref="R94:R95"/>
    <mergeCell ref="S94:S95"/>
    <mergeCell ref="T94:T95"/>
    <mergeCell ref="D43:T43"/>
    <mergeCell ref="D44:T44"/>
    <mergeCell ref="D50:T50"/>
    <mergeCell ref="D78:T78"/>
    <mergeCell ref="D82:T82"/>
    <mergeCell ref="B23:B24"/>
    <mergeCell ref="C23:C24"/>
    <mergeCell ref="D23:D24"/>
    <mergeCell ref="E23:E24"/>
    <mergeCell ref="F23:F24"/>
    <mergeCell ref="H23:H24"/>
    <mergeCell ref="I23:I24"/>
    <mergeCell ref="J23:J24"/>
    <mergeCell ref="K23:K24"/>
    <mergeCell ref="S23:S24"/>
    <mergeCell ref="T23:T24"/>
    <mergeCell ref="S16:S17"/>
    <mergeCell ref="T16:T17"/>
    <mergeCell ref="D22:T22"/>
    <mergeCell ref="L23:L24"/>
    <mergeCell ref="M23:M24"/>
    <mergeCell ref="N23:N24"/>
    <mergeCell ref="O23:O24"/>
    <mergeCell ref="N16:N17"/>
    <mergeCell ref="O16:O17"/>
    <mergeCell ref="P16:P17"/>
    <mergeCell ref="G23:G24"/>
    <mergeCell ref="G16:G17"/>
    <mergeCell ref="F121:F122"/>
    <mergeCell ref="C16:C17"/>
    <mergeCell ref="D16:D17"/>
    <mergeCell ref="E16:E17"/>
    <mergeCell ref="F16:F17"/>
    <mergeCell ref="H16:H17"/>
    <mergeCell ref="P23:P24"/>
    <mergeCell ref="Q23:Q24"/>
    <mergeCell ref="D88:T88"/>
    <mergeCell ref="D89:T89"/>
    <mergeCell ref="D90:T90"/>
    <mergeCell ref="D93:T93"/>
    <mergeCell ref="I94:I95"/>
    <mergeCell ref="J94:J95"/>
    <mergeCell ref="K94:K95"/>
    <mergeCell ref="L94:L95"/>
    <mergeCell ref="M94:M95"/>
    <mergeCell ref="N94:N95"/>
    <mergeCell ref="O94:O95"/>
    <mergeCell ref="P94:P95"/>
    <mergeCell ref="D91:T91"/>
    <mergeCell ref="Q94:Q95"/>
    <mergeCell ref="F94:F95"/>
    <mergeCell ref="R23:R24"/>
    <mergeCell ref="G163:G164"/>
    <mergeCell ref="D160:D161"/>
    <mergeCell ref="D142:T142"/>
    <mergeCell ref="D129:T129"/>
    <mergeCell ref="S5:T5"/>
    <mergeCell ref="B6:J6"/>
    <mergeCell ref="K6:Q6"/>
    <mergeCell ref="R6:T6"/>
    <mergeCell ref="D36:T36"/>
    <mergeCell ref="D8:T8"/>
    <mergeCell ref="D9:T9"/>
    <mergeCell ref="D10:T10"/>
    <mergeCell ref="D11:T11"/>
    <mergeCell ref="D15:T15"/>
    <mergeCell ref="B16:B17"/>
    <mergeCell ref="D29:T29"/>
    <mergeCell ref="Q16:Q17"/>
    <mergeCell ref="R16:R17"/>
    <mergeCell ref="I16:I17"/>
    <mergeCell ref="J16:J17"/>
    <mergeCell ref="K16:K17"/>
    <mergeCell ref="L16:L17"/>
    <mergeCell ref="M16:M17"/>
    <mergeCell ref="F117:F118"/>
  </mergeCells>
  <pageMargins left="0.11811023622047245" right="0.11811023622047245" top="0.15748031496062992" bottom="0.15748031496062992" header="0" footer="0"/>
  <pageSetup paperSize="9"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T264"/>
  <sheetViews>
    <sheetView topLeftCell="A163" zoomScale="80" zoomScaleNormal="80" workbookViewId="0">
      <selection activeCell="S160" sqref="S160:S161"/>
    </sheetView>
  </sheetViews>
  <sheetFormatPr defaultRowHeight="15" x14ac:dyDescent="0.25"/>
  <cols>
    <col min="1" max="1" width="4.28515625" customWidth="1"/>
    <col min="3" max="3" width="11.7109375" customWidth="1"/>
    <col min="4" max="4" width="31.5703125" customWidth="1"/>
    <col min="5" max="7" width="17.140625" customWidth="1"/>
    <col min="8" max="8" width="22.85546875" customWidth="1"/>
    <col min="9" max="9" width="6.5703125" customWidth="1"/>
    <col min="10" max="10" width="7.85546875" customWidth="1"/>
    <col min="11" max="11" width="12.140625" customWidth="1"/>
    <col min="12" max="12" width="12.28515625" customWidth="1"/>
    <col min="13" max="13" width="13.5703125" customWidth="1"/>
    <col min="14" max="14" width="14.85546875" customWidth="1"/>
    <col min="15" max="15" width="10" customWidth="1"/>
    <col min="16" max="16" width="12.5703125" customWidth="1"/>
    <col min="17" max="17" width="11.7109375" customWidth="1"/>
    <col min="18" max="19" width="9.28515625" customWidth="1"/>
    <col min="20" max="20" width="9.5703125" customWidth="1"/>
  </cols>
  <sheetData>
    <row r="1" spans="2:20" ht="15.75" x14ac:dyDescent="0.25">
      <c r="K1" s="13"/>
      <c r="L1" s="13"/>
      <c r="M1" s="13"/>
      <c r="O1" s="13"/>
      <c r="P1" s="13"/>
      <c r="Q1" s="12" t="s">
        <v>117</v>
      </c>
      <c r="R1" s="30"/>
      <c r="S1" s="30"/>
    </row>
    <row r="2" spans="2:20" ht="15.75" x14ac:dyDescent="0.25">
      <c r="K2" s="13"/>
      <c r="L2" s="13"/>
      <c r="M2" s="13"/>
      <c r="O2" s="13"/>
      <c r="P2" s="13"/>
      <c r="Q2" s="12" t="s">
        <v>0</v>
      </c>
      <c r="R2" s="12"/>
      <c r="S2" s="12"/>
    </row>
    <row r="3" spans="2:20" ht="15.75" x14ac:dyDescent="0.25">
      <c r="K3" s="13"/>
      <c r="L3" s="13"/>
      <c r="M3" s="13"/>
      <c r="O3" s="13"/>
      <c r="P3" s="13"/>
      <c r="Q3" s="12" t="s">
        <v>12</v>
      </c>
      <c r="R3" s="12"/>
      <c r="S3" s="12"/>
    </row>
    <row r="4" spans="2:20" ht="15.75" x14ac:dyDescent="0.25">
      <c r="B4" s="1"/>
    </row>
    <row r="5" spans="2:20" ht="15.75" x14ac:dyDescent="0.25">
      <c r="B5" s="1" t="s">
        <v>47</v>
      </c>
      <c r="C5" s="4"/>
      <c r="D5" s="4"/>
      <c r="E5" s="7"/>
      <c r="F5" s="7"/>
      <c r="G5" s="7"/>
      <c r="H5" s="7"/>
      <c r="I5" s="7"/>
      <c r="J5" s="7"/>
      <c r="K5" s="7"/>
      <c r="L5" s="7"/>
      <c r="M5" s="7"/>
      <c r="N5" s="7"/>
      <c r="O5" s="7"/>
      <c r="P5" s="7"/>
      <c r="Q5" s="7"/>
      <c r="R5" s="7"/>
      <c r="S5" s="269"/>
      <c r="T5" s="269"/>
    </row>
    <row r="6" spans="2:20" s="26" customFormat="1" ht="12" x14ac:dyDescent="0.2">
      <c r="B6" s="297" t="s">
        <v>14</v>
      </c>
      <c r="C6" s="297"/>
      <c r="D6" s="297"/>
      <c r="E6" s="297"/>
      <c r="F6" s="297"/>
      <c r="G6" s="297"/>
      <c r="H6" s="297"/>
      <c r="I6" s="297"/>
      <c r="J6" s="297"/>
      <c r="K6" s="297" t="s">
        <v>15</v>
      </c>
      <c r="L6" s="297"/>
      <c r="M6" s="297"/>
      <c r="N6" s="297"/>
      <c r="O6" s="297"/>
      <c r="P6" s="297"/>
      <c r="Q6" s="297"/>
      <c r="R6" s="297" t="s">
        <v>111</v>
      </c>
      <c r="S6" s="297"/>
      <c r="T6" s="297"/>
    </row>
    <row r="7" spans="2:20" s="26" customFormat="1" ht="48" x14ac:dyDescent="0.2">
      <c r="B7" s="34" t="s">
        <v>4</v>
      </c>
      <c r="C7" s="34" t="s">
        <v>112</v>
      </c>
      <c r="D7" s="34" t="s">
        <v>17</v>
      </c>
      <c r="E7" s="34" t="s">
        <v>119</v>
      </c>
      <c r="F7" s="34" t="s">
        <v>18</v>
      </c>
      <c r="G7" s="34" t="s">
        <v>19</v>
      </c>
      <c r="H7" s="34" t="s">
        <v>20</v>
      </c>
      <c r="I7" s="34" t="s">
        <v>43</v>
      </c>
      <c r="J7" s="34" t="s">
        <v>44</v>
      </c>
      <c r="K7" s="34" t="s">
        <v>23</v>
      </c>
      <c r="L7" s="34" t="s">
        <v>24</v>
      </c>
      <c r="M7" s="34" t="s">
        <v>25</v>
      </c>
      <c r="N7" s="34" t="s">
        <v>26</v>
      </c>
      <c r="O7" s="34" t="s">
        <v>27</v>
      </c>
      <c r="P7" s="34" t="s">
        <v>28</v>
      </c>
      <c r="Q7" s="34" t="s">
        <v>120</v>
      </c>
      <c r="R7" s="34" t="s">
        <v>29</v>
      </c>
      <c r="S7" s="34" t="s">
        <v>30</v>
      </c>
      <c r="T7" s="34" t="s">
        <v>31</v>
      </c>
    </row>
    <row r="8" spans="2:20" s="26" customFormat="1" ht="15" customHeight="1" x14ac:dyDescent="0.2">
      <c r="B8" s="44">
        <v>1</v>
      </c>
      <c r="C8" s="44"/>
      <c r="D8" s="327" t="s">
        <v>388</v>
      </c>
      <c r="E8" s="328"/>
      <c r="F8" s="328"/>
      <c r="G8" s="328"/>
      <c r="H8" s="328"/>
      <c r="I8" s="328"/>
      <c r="J8" s="328"/>
      <c r="K8" s="328"/>
      <c r="L8" s="328"/>
      <c r="M8" s="328"/>
      <c r="N8" s="328"/>
      <c r="O8" s="328"/>
      <c r="P8" s="328"/>
      <c r="Q8" s="328"/>
      <c r="R8" s="328"/>
      <c r="S8" s="328"/>
      <c r="T8" s="329"/>
    </row>
    <row r="9" spans="2:20" s="26" customFormat="1" ht="12" x14ac:dyDescent="0.2">
      <c r="B9" s="44">
        <v>1.1000000000000001</v>
      </c>
      <c r="C9" s="44"/>
      <c r="D9" s="272" t="s">
        <v>242</v>
      </c>
      <c r="E9" s="272"/>
      <c r="F9" s="272"/>
      <c r="G9" s="272"/>
      <c r="H9" s="272"/>
      <c r="I9" s="272"/>
      <c r="J9" s="272"/>
      <c r="K9" s="272"/>
      <c r="L9" s="272"/>
      <c r="M9" s="272"/>
      <c r="N9" s="272"/>
      <c r="O9" s="272"/>
      <c r="P9" s="272"/>
      <c r="Q9" s="272"/>
      <c r="R9" s="272"/>
      <c r="S9" s="272"/>
      <c r="T9" s="272"/>
    </row>
    <row r="10" spans="2:20" s="26" customFormat="1" ht="12" x14ac:dyDescent="0.2">
      <c r="B10" s="44" t="s">
        <v>6</v>
      </c>
      <c r="C10" s="44"/>
      <c r="D10" s="272" t="s">
        <v>243</v>
      </c>
      <c r="E10" s="272"/>
      <c r="F10" s="272"/>
      <c r="G10" s="272"/>
      <c r="H10" s="272"/>
      <c r="I10" s="272"/>
      <c r="J10" s="272"/>
      <c r="K10" s="272"/>
      <c r="L10" s="272"/>
      <c r="M10" s="272"/>
      <c r="N10" s="272"/>
      <c r="O10" s="272"/>
      <c r="P10" s="272"/>
      <c r="Q10" s="272"/>
      <c r="R10" s="272"/>
      <c r="S10" s="272"/>
      <c r="T10" s="272"/>
    </row>
    <row r="11" spans="2:20" s="26" customFormat="1" ht="12" x14ac:dyDescent="0.2">
      <c r="B11" s="45" t="s">
        <v>33</v>
      </c>
      <c r="C11" s="45"/>
      <c r="D11" s="271" t="s">
        <v>185</v>
      </c>
      <c r="E11" s="271"/>
      <c r="F11" s="271"/>
      <c r="G11" s="271"/>
      <c r="H11" s="271"/>
      <c r="I11" s="271"/>
      <c r="J11" s="271"/>
      <c r="K11" s="271"/>
      <c r="L11" s="271"/>
      <c r="M11" s="271"/>
      <c r="N11" s="271"/>
      <c r="O11" s="271"/>
      <c r="P11" s="271"/>
      <c r="Q11" s="271"/>
      <c r="R11" s="271"/>
      <c r="S11" s="271"/>
      <c r="T11" s="271"/>
    </row>
    <row r="12" spans="2:20" s="26" customFormat="1" ht="36" x14ac:dyDescent="0.2">
      <c r="B12" s="125" t="s">
        <v>34</v>
      </c>
      <c r="C12" s="125" t="s">
        <v>761</v>
      </c>
      <c r="D12" s="126" t="s">
        <v>762</v>
      </c>
      <c r="E12" s="125" t="s">
        <v>244</v>
      </c>
      <c r="F12" s="125" t="s">
        <v>245</v>
      </c>
      <c r="G12" s="125" t="s">
        <v>246</v>
      </c>
      <c r="H12" s="125" t="s">
        <v>247</v>
      </c>
      <c r="I12" s="125" t="s">
        <v>149</v>
      </c>
      <c r="J12" s="125" t="s">
        <v>32</v>
      </c>
      <c r="K12" s="127">
        <v>294831.3</v>
      </c>
      <c r="L12" s="127">
        <v>22112.36</v>
      </c>
      <c r="M12" s="127">
        <v>22112.34</v>
      </c>
      <c r="N12" s="128">
        <v>0</v>
      </c>
      <c r="O12" s="128">
        <v>0</v>
      </c>
      <c r="P12" s="127">
        <v>250606.6</v>
      </c>
      <c r="Q12" s="128">
        <v>0</v>
      </c>
      <c r="R12" s="129">
        <v>2021</v>
      </c>
      <c r="S12" s="125"/>
      <c r="T12" s="125"/>
    </row>
    <row r="13" spans="2:20" s="26" customFormat="1" ht="36" x14ac:dyDescent="0.2">
      <c r="B13" s="125" t="s">
        <v>35</v>
      </c>
      <c r="C13" s="125" t="s">
        <v>763</v>
      </c>
      <c r="D13" s="126" t="s">
        <v>248</v>
      </c>
      <c r="E13" s="125" t="s">
        <v>249</v>
      </c>
      <c r="F13" s="125" t="s">
        <v>245</v>
      </c>
      <c r="G13" s="125" t="s">
        <v>250</v>
      </c>
      <c r="H13" s="125" t="s">
        <v>247</v>
      </c>
      <c r="I13" s="125" t="s">
        <v>149</v>
      </c>
      <c r="J13" s="125" t="s">
        <v>32</v>
      </c>
      <c r="K13" s="127">
        <v>346374.18</v>
      </c>
      <c r="L13" s="127">
        <v>25978.07</v>
      </c>
      <c r="M13" s="127">
        <v>25978.06</v>
      </c>
      <c r="N13" s="128">
        <v>0</v>
      </c>
      <c r="O13" s="128">
        <v>0</v>
      </c>
      <c r="P13" s="127">
        <v>294418.05</v>
      </c>
      <c r="Q13" s="128">
        <v>0</v>
      </c>
      <c r="R13" s="129">
        <v>2020</v>
      </c>
      <c r="S13" s="125"/>
      <c r="T13" s="125"/>
    </row>
    <row r="14" spans="2:20" s="26" customFormat="1" ht="36" x14ac:dyDescent="0.2">
      <c r="B14" s="125" t="s">
        <v>395</v>
      </c>
      <c r="C14" s="125" t="s">
        <v>764</v>
      </c>
      <c r="D14" s="126" t="s">
        <v>251</v>
      </c>
      <c r="E14" s="125" t="s">
        <v>252</v>
      </c>
      <c r="F14" s="125" t="s">
        <v>245</v>
      </c>
      <c r="G14" s="125" t="s">
        <v>253</v>
      </c>
      <c r="H14" s="125" t="s">
        <v>247</v>
      </c>
      <c r="I14" s="125" t="s">
        <v>149</v>
      </c>
      <c r="J14" s="125" t="s">
        <v>32</v>
      </c>
      <c r="K14" s="127">
        <v>390711</v>
      </c>
      <c r="L14" s="127">
        <v>29303.33</v>
      </c>
      <c r="M14" s="127">
        <v>29303.32</v>
      </c>
      <c r="N14" s="128">
        <v>0</v>
      </c>
      <c r="O14" s="128">
        <v>0</v>
      </c>
      <c r="P14" s="127">
        <v>332104.34999999998</v>
      </c>
      <c r="Q14" s="128">
        <v>0</v>
      </c>
      <c r="R14" s="129">
        <v>2020</v>
      </c>
      <c r="S14" s="125"/>
      <c r="T14" s="125"/>
    </row>
    <row r="15" spans="2:20" s="26" customFormat="1" ht="12" x14ac:dyDescent="0.2">
      <c r="B15" s="130" t="s">
        <v>36</v>
      </c>
      <c r="C15" s="130"/>
      <c r="D15" s="321" t="s">
        <v>256</v>
      </c>
      <c r="E15" s="321"/>
      <c r="F15" s="321"/>
      <c r="G15" s="321"/>
      <c r="H15" s="321"/>
      <c r="I15" s="321"/>
      <c r="J15" s="321"/>
      <c r="K15" s="321"/>
      <c r="L15" s="321"/>
      <c r="M15" s="321"/>
      <c r="N15" s="321"/>
      <c r="O15" s="321"/>
      <c r="P15" s="321"/>
      <c r="Q15" s="321"/>
      <c r="R15" s="321"/>
      <c r="S15" s="321"/>
      <c r="T15" s="321"/>
    </row>
    <row r="16" spans="2:20" s="26" customFormat="1" ht="12" x14ac:dyDescent="0.2">
      <c r="B16" s="323" t="s">
        <v>37</v>
      </c>
      <c r="C16" s="319" t="str">
        <f>'[1]2 lentelė'!C15</f>
        <v>R04-7724-220000-7241</v>
      </c>
      <c r="D16" s="330" t="s">
        <v>257</v>
      </c>
      <c r="E16" s="323" t="s">
        <v>258</v>
      </c>
      <c r="F16" s="323" t="s">
        <v>245</v>
      </c>
      <c r="G16" s="319" t="s">
        <v>269</v>
      </c>
      <c r="H16" s="323" t="s">
        <v>177</v>
      </c>
      <c r="I16" s="323" t="s">
        <v>149</v>
      </c>
      <c r="J16" s="323" t="s">
        <v>32</v>
      </c>
      <c r="K16" s="318">
        <v>110463.53</v>
      </c>
      <c r="L16" s="318">
        <v>8284.77</v>
      </c>
      <c r="M16" s="318">
        <v>8284.76</v>
      </c>
      <c r="N16" s="322">
        <v>0</v>
      </c>
      <c r="O16" s="322">
        <v>0</v>
      </c>
      <c r="P16" s="318">
        <v>93894</v>
      </c>
      <c r="Q16" s="322">
        <v>0</v>
      </c>
      <c r="R16" s="325">
        <v>2019</v>
      </c>
      <c r="S16" s="323"/>
      <c r="T16" s="323"/>
    </row>
    <row r="17" spans="2:20" s="26" customFormat="1" ht="12" x14ac:dyDescent="0.2">
      <c r="B17" s="323"/>
      <c r="C17" s="320"/>
      <c r="D17" s="330"/>
      <c r="E17" s="323"/>
      <c r="F17" s="323"/>
      <c r="G17" s="320"/>
      <c r="H17" s="323"/>
      <c r="I17" s="323"/>
      <c r="J17" s="323"/>
      <c r="K17" s="318"/>
      <c r="L17" s="318"/>
      <c r="M17" s="318"/>
      <c r="N17" s="322"/>
      <c r="O17" s="322"/>
      <c r="P17" s="318"/>
      <c r="Q17" s="322"/>
      <c r="R17" s="325"/>
      <c r="S17" s="323"/>
      <c r="T17" s="323"/>
    </row>
    <row r="18" spans="2:20" s="26" customFormat="1" ht="36" x14ac:dyDescent="0.2">
      <c r="B18" s="125" t="s">
        <v>38</v>
      </c>
      <c r="C18" s="125" t="s">
        <v>765</v>
      </c>
      <c r="D18" s="126" t="s">
        <v>259</v>
      </c>
      <c r="E18" s="125" t="s">
        <v>244</v>
      </c>
      <c r="F18" s="125" t="s">
        <v>245</v>
      </c>
      <c r="G18" s="125" t="s">
        <v>246</v>
      </c>
      <c r="H18" s="125" t="s">
        <v>177</v>
      </c>
      <c r="I18" s="125" t="s">
        <v>149</v>
      </c>
      <c r="J18" s="125" t="s">
        <v>32</v>
      </c>
      <c r="K18" s="127">
        <v>120936.48</v>
      </c>
      <c r="L18" s="127">
        <v>9070.25</v>
      </c>
      <c r="M18" s="127">
        <v>9070.23</v>
      </c>
      <c r="N18" s="128">
        <v>0</v>
      </c>
      <c r="O18" s="128">
        <v>0</v>
      </c>
      <c r="P18" s="127">
        <v>102796</v>
      </c>
      <c r="Q18" s="128">
        <v>0</v>
      </c>
      <c r="R18" s="129">
        <v>2019</v>
      </c>
      <c r="S18" s="125"/>
      <c r="T18" s="125"/>
    </row>
    <row r="19" spans="2:20" s="26" customFormat="1" ht="36" x14ac:dyDescent="0.2">
      <c r="B19" s="125" t="s">
        <v>396</v>
      </c>
      <c r="C19" s="125" t="s">
        <v>766</v>
      </c>
      <c r="D19" s="126" t="s">
        <v>260</v>
      </c>
      <c r="E19" s="125" t="s">
        <v>249</v>
      </c>
      <c r="F19" s="125" t="s">
        <v>245</v>
      </c>
      <c r="G19" s="125" t="s">
        <v>250</v>
      </c>
      <c r="H19" s="125" t="s">
        <v>177</v>
      </c>
      <c r="I19" s="125" t="s">
        <v>149</v>
      </c>
      <c r="J19" s="125" t="s">
        <v>32</v>
      </c>
      <c r="K19" s="127">
        <v>377054.52999999997</v>
      </c>
      <c r="L19" s="131">
        <v>28279.09</v>
      </c>
      <c r="M19" s="131">
        <v>28279.09</v>
      </c>
      <c r="N19" s="132">
        <v>0</v>
      </c>
      <c r="O19" s="132">
        <v>0</v>
      </c>
      <c r="P19" s="131">
        <v>320496.34999999998</v>
      </c>
      <c r="Q19" s="128">
        <v>0</v>
      </c>
      <c r="R19" s="129">
        <v>2020</v>
      </c>
      <c r="S19" s="125"/>
      <c r="T19" s="125"/>
    </row>
    <row r="20" spans="2:20" s="26" customFormat="1" ht="36" x14ac:dyDescent="0.2">
      <c r="B20" s="125" t="s">
        <v>397</v>
      </c>
      <c r="C20" s="125" t="s">
        <v>767</v>
      </c>
      <c r="D20" s="126" t="s">
        <v>261</v>
      </c>
      <c r="E20" s="125" t="s">
        <v>252</v>
      </c>
      <c r="F20" s="125" t="s">
        <v>245</v>
      </c>
      <c r="G20" s="125" t="s">
        <v>253</v>
      </c>
      <c r="H20" s="125" t="s">
        <v>177</v>
      </c>
      <c r="I20" s="125" t="s">
        <v>149</v>
      </c>
      <c r="J20" s="125" t="s">
        <v>32</v>
      </c>
      <c r="K20" s="127">
        <v>557868.85</v>
      </c>
      <c r="L20" s="127">
        <v>41840.17</v>
      </c>
      <c r="M20" s="127">
        <v>41840.160000000003</v>
      </c>
      <c r="N20" s="128">
        <v>0</v>
      </c>
      <c r="O20" s="128">
        <v>0</v>
      </c>
      <c r="P20" s="127">
        <v>474188.52</v>
      </c>
      <c r="Q20" s="128">
        <v>0</v>
      </c>
      <c r="R20" s="129">
        <v>2019</v>
      </c>
      <c r="S20" s="125"/>
      <c r="T20" s="125"/>
    </row>
    <row r="21" spans="2:20" s="26" customFormat="1" ht="36" x14ac:dyDescent="0.2">
      <c r="B21" s="125" t="s">
        <v>398</v>
      </c>
      <c r="C21" s="125" t="s">
        <v>768</v>
      </c>
      <c r="D21" s="126" t="s">
        <v>262</v>
      </c>
      <c r="E21" s="125" t="s">
        <v>254</v>
      </c>
      <c r="F21" s="125" t="s">
        <v>245</v>
      </c>
      <c r="G21" s="125" t="s">
        <v>255</v>
      </c>
      <c r="H21" s="125" t="s">
        <v>263</v>
      </c>
      <c r="I21" s="125" t="s">
        <v>149</v>
      </c>
      <c r="J21" s="125" t="s">
        <v>32</v>
      </c>
      <c r="K21" s="127">
        <v>290086.33</v>
      </c>
      <c r="L21" s="127">
        <v>21756.48</v>
      </c>
      <c r="M21" s="127">
        <v>21756.47</v>
      </c>
      <c r="N21" s="128">
        <v>0</v>
      </c>
      <c r="O21" s="128">
        <v>0</v>
      </c>
      <c r="P21" s="127">
        <v>246573.38</v>
      </c>
      <c r="Q21" s="128">
        <v>0</v>
      </c>
      <c r="R21" s="129">
        <v>2020</v>
      </c>
      <c r="S21" s="125"/>
      <c r="T21" s="125"/>
    </row>
    <row r="22" spans="2:20" s="26" customFormat="1" ht="12" x14ac:dyDescent="0.2">
      <c r="B22" s="130" t="s">
        <v>153</v>
      </c>
      <c r="C22" s="130"/>
      <c r="D22" s="321" t="s">
        <v>264</v>
      </c>
      <c r="E22" s="321"/>
      <c r="F22" s="321"/>
      <c r="G22" s="321"/>
      <c r="H22" s="321"/>
      <c r="I22" s="321"/>
      <c r="J22" s="321"/>
      <c r="K22" s="321"/>
      <c r="L22" s="321"/>
      <c r="M22" s="321"/>
      <c r="N22" s="321"/>
      <c r="O22" s="321"/>
      <c r="P22" s="321"/>
      <c r="Q22" s="321"/>
      <c r="R22" s="321"/>
      <c r="S22" s="321"/>
      <c r="T22" s="321"/>
    </row>
    <row r="23" spans="2:20" s="26" customFormat="1" ht="23.25" customHeight="1" x14ac:dyDescent="0.2">
      <c r="B23" s="323" t="s">
        <v>155</v>
      </c>
      <c r="C23" s="319" t="s">
        <v>769</v>
      </c>
      <c r="D23" s="330" t="s">
        <v>265</v>
      </c>
      <c r="E23" s="323" t="s">
        <v>252</v>
      </c>
      <c r="F23" s="323" t="s">
        <v>245</v>
      </c>
      <c r="G23" s="125" t="s">
        <v>716</v>
      </c>
      <c r="H23" s="323" t="s">
        <v>266</v>
      </c>
      <c r="I23" s="323" t="s">
        <v>149</v>
      </c>
      <c r="J23" s="323" t="s">
        <v>32</v>
      </c>
      <c r="K23" s="318">
        <f>L23+P23</f>
        <v>721036.6</v>
      </c>
      <c r="L23" s="318">
        <v>108155.49</v>
      </c>
      <c r="M23" s="322">
        <v>0</v>
      </c>
      <c r="N23" s="322">
        <v>0</v>
      </c>
      <c r="O23" s="322">
        <v>0</v>
      </c>
      <c r="P23" s="318">
        <v>612881.11</v>
      </c>
      <c r="Q23" s="331">
        <v>0</v>
      </c>
      <c r="R23" s="323">
        <v>2019</v>
      </c>
      <c r="S23" s="323"/>
      <c r="T23" s="323"/>
    </row>
    <row r="24" spans="2:20" s="26" customFormat="1" ht="12" x14ac:dyDescent="0.2">
      <c r="B24" s="323"/>
      <c r="C24" s="320"/>
      <c r="D24" s="330"/>
      <c r="E24" s="323"/>
      <c r="F24" s="323"/>
      <c r="G24" s="125" t="s">
        <v>715</v>
      </c>
      <c r="H24" s="323"/>
      <c r="I24" s="323"/>
      <c r="J24" s="323"/>
      <c r="K24" s="318"/>
      <c r="L24" s="318"/>
      <c r="M24" s="322"/>
      <c r="N24" s="322"/>
      <c r="O24" s="322"/>
      <c r="P24" s="318"/>
      <c r="Q24" s="331"/>
      <c r="R24" s="323"/>
      <c r="S24" s="323"/>
      <c r="T24" s="323"/>
    </row>
    <row r="25" spans="2:20" s="26" customFormat="1" ht="24" x14ac:dyDescent="0.2">
      <c r="B25" s="125" t="s">
        <v>399</v>
      </c>
      <c r="C25" s="133" t="s">
        <v>770</v>
      </c>
      <c r="D25" s="126" t="s">
        <v>267</v>
      </c>
      <c r="E25" s="125" t="s">
        <v>268</v>
      </c>
      <c r="F25" s="125" t="s">
        <v>245</v>
      </c>
      <c r="G25" s="125" t="s">
        <v>269</v>
      </c>
      <c r="H25" s="125" t="s">
        <v>266</v>
      </c>
      <c r="I25" s="125" t="s">
        <v>149</v>
      </c>
      <c r="J25" s="125" t="s">
        <v>32</v>
      </c>
      <c r="K25" s="127">
        <v>143272.79999999999</v>
      </c>
      <c r="L25" s="127">
        <v>21490.92</v>
      </c>
      <c r="M25" s="128">
        <v>0</v>
      </c>
      <c r="N25" s="128">
        <v>0</v>
      </c>
      <c r="O25" s="128">
        <v>0</v>
      </c>
      <c r="P25" s="127">
        <v>121781.88</v>
      </c>
      <c r="Q25" s="134">
        <v>0</v>
      </c>
      <c r="R25" s="125">
        <v>2020</v>
      </c>
      <c r="S25" s="135"/>
      <c r="T25" s="136"/>
    </row>
    <row r="26" spans="2:20" s="26" customFormat="1" ht="36" x14ac:dyDescent="0.2">
      <c r="B26" s="125" t="s">
        <v>400</v>
      </c>
      <c r="C26" s="133" t="s">
        <v>771</v>
      </c>
      <c r="D26" s="126" t="s">
        <v>270</v>
      </c>
      <c r="E26" s="125" t="s">
        <v>244</v>
      </c>
      <c r="F26" s="125" t="s">
        <v>245</v>
      </c>
      <c r="G26" s="125" t="s">
        <v>246</v>
      </c>
      <c r="H26" s="125" t="s">
        <v>266</v>
      </c>
      <c r="I26" s="125" t="s">
        <v>149</v>
      </c>
      <c r="J26" s="125" t="s">
        <v>32</v>
      </c>
      <c r="K26" s="127">
        <f>L26+P26</f>
        <v>188988.13</v>
      </c>
      <c r="L26" s="127">
        <v>56518.79</v>
      </c>
      <c r="M26" s="128">
        <v>0</v>
      </c>
      <c r="N26" s="128">
        <v>0</v>
      </c>
      <c r="O26" s="128">
        <v>0</v>
      </c>
      <c r="P26" s="127">
        <v>132469.34</v>
      </c>
      <c r="Q26" s="134">
        <v>0</v>
      </c>
      <c r="R26" s="125">
        <v>2019</v>
      </c>
      <c r="S26" s="136"/>
      <c r="T26" s="136"/>
    </row>
    <row r="27" spans="2:20" s="26" customFormat="1" ht="36" x14ac:dyDescent="0.2">
      <c r="B27" s="125" t="s">
        <v>401</v>
      </c>
      <c r="C27" s="133" t="s">
        <v>772</v>
      </c>
      <c r="D27" s="126" t="s">
        <v>271</v>
      </c>
      <c r="E27" s="125" t="s">
        <v>249</v>
      </c>
      <c r="F27" s="125" t="s">
        <v>245</v>
      </c>
      <c r="G27" s="125" t="s">
        <v>250</v>
      </c>
      <c r="H27" s="125" t="s">
        <v>266</v>
      </c>
      <c r="I27" s="125" t="s">
        <v>149</v>
      </c>
      <c r="J27" s="125" t="s">
        <v>32</v>
      </c>
      <c r="K27" s="127">
        <v>492274.18</v>
      </c>
      <c r="L27" s="127">
        <v>73841.13</v>
      </c>
      <c r="M27" s="128">
        <v>0</v>
      </c>
      <c r="N27" s="128">
        <v>0</v>
      </c>
      <c r="O27" s="128">
        <v>0</v>
      </c>
      <c r="P27" s="127">
        <v>418433.05</v>
      </c>
      <c r="Q27" s="134">
        <v>0</v>
      </c>
      <c r="R27" s="125">
        <v>2020</v>
      </c>
      <c r="S27" s="135"/>
      <c r="T27" s="135"/>
    </row>
    <row r="28" spans="2:20" s="26" customFormat="1" ht="36" x14ac:dyDescent="0.2">
      <c r="B28" s="125" t="s">
        <v>574</v>
      </c>
      <c r="C28" s="133" t="s">
        <v>773</v>
      </c>
      <c r="D28" s="126" t="s">
        <v>272</v>
      </c>
      <c r="E28" s="125" t="s">
        <v>254</v>
      </c>
      <c r="F28" s="125" t="s">
        <v>245</v>
      </c>
      <c r="G28" s="125" t="s">
        <v>273</v>
      </c>
      <c r="H28" s="125" t="s">
        <v>266</v>
      </c>
      <c r="I28" s="125" t="s">
        <v>149</v>
      </c>
      <c r="J28" s="125" t="s">
        <v>32</v>
      </c>
      <c r="K28" s="127">
        <f>L28+P28</f>
        <v>374285.3</v>
      </c>
      <c r="L28" s="127">
        <v>56142.8</v>
      </c>
      <c r="M28" s="128">
        <v>0</v>
      </c>
      <c r="N28" s="128">
        <v>0</v>
      </c>
      <c r="O28" s="128">
        <v>0</v>
      </c>
      <c r="P28" s="127">
        <v>318142.5</v>
      </c>
      <c r="Q28" s="134">
        <v>0</v>
      </c>
      <c r="R28" s="125">
        <v>2020</v>
      </c>
      <c r="S28" s="135"/>
      <c r="T28" s="135"/>
    </row>
    <row r="29" spans="2:20" s="26" customFormat="1" ht="12" x14ac:dyDescent="0.2">
      <c r="B29" s="137">
        <v>1.2</v>
      </c>
      <c r="C29" s="137"/>
      <c r="D29" s="326" t="s">
        <v>274</v>
      </c>
      <c r="E29" s="326"/>
      <c r="F29" s="326"/>
      <c r="G29" s="326"/>
      <c r="H29" s="326"/>
      <c r="I29" s="326"/>
      <c r="J29" s="326"/>
      <c r="K29" s="326"/>
      <c r="L29" s="326"/>
      <c r="M29" s="326"/>
      <c r="N29" s="326"/>
      <c r="O29" s="326"/>
      <c r="P29" s="326"/>
      <c r="Q29" s="326"/>
      <c r="R29" s="326"/>
      <c r="S29" s="326"/>
      <c r="T29" s="326"/>
    </row>
    <row r="30" spans="2:20" s="26" customFormat="1" ht="12" x14ac:dyDescent="0.2">
      <c r="B30" s="137" t="s">
        <v>214</v>
      </c>
      <c r="C30" s="137"/>
      <c r="D30" s="326" t="s">
        <v>275</v>
      </c>
      <c r="E30" s="326"/>
      <c r="F30" s="326"/>
      <c r="G30" s="326"/>
      <c r="H30" s="326"/>
      <c r="I30" s="326"/>
      <c r="J30" s="326"/>
      <c r="K30" s="326"/>
      <c r="L30" s="326"/>
      <c r="M30" s="326"/>
      <c r="N30" s="326"/>
      <c r="O30" s="326"/>
      <c r="P30" s="326"/>
      <c r="Q30" s="326"/>
      <c r="R30" s="326"/>
      <c r="S30" s="326"/>
      <c r="T30" s="326"/>
    </row>
    <row r="31" spans="2:20" s="26" customFormat="1" ht="12" x14ac:dyDescent="0.2">
      <c r="B31" s="130" t="s">
        <v>159</v>
      </c>
      <c r="C31" s="130"/>
      <c r="D31" s="321" t="s">
        <v>171</v>
      </c>
      <c r="E31" s="321"/>
      <c r="F31" s="321"/>
      <c r="G31" s="321"/>
      <c r="H31" s="321"/>
      <c r="I31" s="321"/>
      <c r="J31" s="321"/>
      <c r="K31" s="321"/>
      <c r="L31" s="321"/>
      <c r="M31" s="321"/>
      <c r="N31" s="321"/>
      <c r="O31" s="321"/>
      <c r="P31" s="321"/>
      <c r="Q31" s="321"/>
      <c r="R31" s="321"/>
      <c r="S31" s="321"/>
      <c r="T31" s="321"/>
    </row>
    <row r="32" spans="2:20" s="26" customFormat="1" ht="36" x14ac:dyDescent="0.2">
      <c r="B32" s="125" t="s">
        <v>160</v>
      </c>
      <c r="C32" s="125" t="s">
        <v>774</v>
      </c>
      <c r="D32" s="126" t="s">
        <v>276</v>
      </c>
      <c r="E32" s="125" t="s">
        <v>244</v>
      </c>
      <c r="F32" s="125" t="s">
        <v>277</v>
      </c>
      <c r="G32" s="125" t="s">
        <v>246</v>
      </c>
      <c r="H32" s="125" t="s">
        <v>172</v>
      </c>
      <c r="I32" s="125" t="s">
        <v>149</v>
      </c>
      <c r="J32" s="125" t="s">
        <v>152</v>
      </c>
      <c r="K32" s="127">
        <f>L32+P32</f>
        <v>692819.57000000007</v>
      </c>
      <c r="L32" s="127">
        <v>103922.94</v>
      </c>
      <c r="M32" s="128">
        <v>0</v>
      </c>
      <c r="N32" s="128">
        <v>0</v>
      </c>
      <c r="O32" s="128">
        <v>0</v>
      </c>
      <c r="P32" s="127">
        <v>588896.63</v>
      </c>
      <c r="Q32" s="128">
        <v>0</v>
      </c>
      <c r="R32" s="125">
        <v>2019</v>
      </c>
      <c r="S32" s="125"/>
      <c r="T32" s="125"/>
    </row>
    <row r="33" spans="2:20" s="26" customFormat="1" ht="12" x14ac:dyDescent="0.2">
      <c r="B33" s="130" t="s">
        <v>162</v>
      </c>
      <c r="C33" s="130"/>
      <c r="D33" s="321" t="s">
        <v>169</v>
      </c>
      <c r="E33" s="321"/>
      <c r="F33" s="321"/>
      <c r="G33" s="321"/>
      <c r="H33" s="321"/>
      <c r="I33" s="321"/>
      <c r="J33" s="321"/>
      <c r="K33" s="321"/>
      <c r="L33" s="321"/>
      <c r="M33" s="321"/>
      <c r="N33" s="321"/>
      <c r="O33" s="321"/>
      <c r="P33" s="321"/>
      <c r="Q33" s="321"/>
      <c r="R33" s="321"/>
      <c r="S33" s="321"/>
      <c r="T33" s="321"/>
    </row>
    <row r="34" spans="2:20" s="26" customFormat="1" ht="36" x14ac:dyDescent="0.2">
      <c r="B34" s="125" t="s">
        <v>163</v>
      </c>
      <c r="C34" s="125" t="s">
        <v>775</v>
      </c>
      <c r="D34" s="126" t="s">
        <v>278</v>
      </c>
      <c r="E34" s="125" t="s">
        <v>258</v>
      </c>
      <c r="F34" s="125" t="s">
        <v>277</v>
      </c>
      <c r="G34" s="125" t="s">
        <v>269</v>
      </c>
      <c r="H34" s="125" t="s">
        <v>170</v>
      </c>
      <c r="I34" s="125" t="s">
        <v>149</v>
      </c>
      <c r="J34" s="125" t="s">
        <v>152</v>
      </c>
      <c r="K34" s="127">
        <v>648236</v>
      </c>
      <c r="L34" s="127">
        <v>97236</v>
      </c>
      <c r="M34" s="128">
        <v>0</v>
      </c>
      <c r="N34" s="128">
        <v>0</v>
      </c>
      <c r="O34" s="128">
        <v>0</v>
      </c>
      <c r="P34" s="127">
        <v>551000</v>
      </c>
      <c r="Q34" s="128">
        <v>0</v>
      </c>
      <c r="R34" s="125">
        <v>2020</v>
      </c>
      <c r="S34" s="136"/>
      <c r="T34" s="125"/>
    </row>
    <row r="35" spans="2:20" s="26" customFormat="1" ht="36" x14ac:dyDescent="0.2">
      <c r="B35" s="125" t="s">
        <v>164</v>
      </c>
      <c r="C35" s="125" t="s">
        <v>776</v>
      </c>
      <c r="D35" s="126" t="s">
        <v>279</v>
      </c>
      <c r="E35" s="125" t="s">
        <v>252</v>
      </c>
      <c r="F35" s="125" t="s">
        <v>277</v>
      </c>
      <c r="G35" s="125" t="s">
        <v>253</v>
      </c>
      <c r="H35" s="125" t="s">
        <v>170</v>
      </c>
      <c r="I35" s="125" t="s">
        <v>149</v>
      </c>
      <c r="J35" s="125" t="s">
        <v>152</v>
      </c>
      <c r="K35" s="127">
        <f>L35+P35</f>
        <v>582850</v>
      </c>
      <c r="L35" s="127">
        <v>104850</v>
      </c>
      <c r="M35" s="128">
        <v>0</v>
      </c>
      <c r="N35" s="128">
        <v>0</v>
      </c>
      <c r="O35" s="128">
        <v>0</v>
      </c>
      <c r="P35" s="127">
        <v>478000</v>
      </c>
      <c r="Q35" s="128">
        <v>0</v>
      </c>
      <c r="R35" s="125">
        <v>2018</v>
      </c>
      <c r="S35" s="125">
        <v>2019</v>
      </c>
      <c r="T35" s="155">
        <v>-1</v>
      </c>
    </row>
    <row r="36" spans="2:20" s="26" customFormat="1" ht="12" x14ac:dyDescent="0.2">
      <c r="B36" s="137">
        <v>1.3</v>
      </c>
      <c r="C36" s="137"/>
      <c r="D36" s="326" t="s">
        <v>280</v>
      </c>
      <c r="E36" s="326"/>
      <c r="F36" s="326"/>
      <c r="G36" s="326"/>
      <c r="H36" s="326"/>
      <c r="I36" s="326"/>
      <c r="J36" s="326"/>
      <c r="K36" s="326"/>
      <c r="L36" s="326"/>
      <c r="M36" s="326"/>
      <c r="N36" s="326"/>
      <c r="O36" s="326"/>
      <c r="P36" s="326"/>
      <c r="Q36" s="326"/>
      <c r="R36" s="326"/>
      <c r="S36" s="326"/>
      <c r="T36" s="326"/>
    </row>
    <row r="37" spans="2:20" s="26" customFormat="1" ht="12" x14ac:dyDescent="0.2">
      <c r="B37" s="137" t="s">
        <v>382</v>
      </c>
      <c r="C37" s="137"/>
      <c r="D37" s="326" t="s">
        <v>281</v>
      </c>
      <c r="E37" s="326"/>
      <c r="F37" s="326"/>
      <c r="G37" s="326"/>
      <c r="H37" s="326"/>
      <c r="I37" s="326"/>
      <c r="J37" s="326"/>
      <c r="K37" s="326"/>
      <c r="L37" s="326"/>
      <c r="M37" s="326"/>
      <c r="N37" s="326"/>
      <c r="O37" s="326"/>
      <c r="P37" s="326"/>
      <c r="Q37" s="326"/>
      <c r="R37" s="326"/>
      <c r="S37" s="326"/>
      <c r="T37" s="326"/>
    </row>
    <row r="38" spans="2:20" s="26" customFormat="1" ht="12" x14ac:dyDescent="0.2">
      <c r="B38" s="130" t="s">
        <v>383</v>
      </c>
      <c r="C38" s="130"/>
      <c r="D38" s="321" t="s">
        <v>282</v>
      </c>
      <c r="E38" s="321"/>
      <c r="F38" s="321"/>
      <c r="G38" s="321"/>
      <c r="H38" s="321"/>
      <c r="I38" s="321"/>
      <c r="J38" s="321"/>
      <c r="K38" s="321"/>
      <c r="L38" s="321"/>
      <c r="M38" s="321"/>
      <c r="N38" s="321"/>
      <c r="O38" s="321"/>
      <c r="P38" s="321"/>
      <c r="Q38" s="321"/>
      <c r="R38" s="321"/>
      <c r="S38" s="321"/>
      <c r="T38" s="321"/>
    </row>
    <row r="39" spans="2:20" s="26" customFormat="1" ht="36" x14ac:dyDescent="0.2">
      <c r="B39" s="125" t="s">
        <v>402</v>
      </c>
      <c r="C39" s="138" t="s">
        <v>777</v>
      </c>
      <c r="D39" s="126" t="s">
        <v>283</v>
      </c>
      <c r="E39" s="125" t="s">
        <v>284</v>
      </c>
      <c r="F39" s="125" t="s">
        <v>285</v>
      </c>
      <c r="G39" s="125" t="s">
        <v>246</v>
      </c>
      <c r="H39" s="125" t="s">
        <v>286</v>
      </c>
      <c r="I39" s="125" t="s">
        <v>149</v>
      </c>
      <c r="J39" s="125" t="s">
        <v>32</v>
      </c>
      <c r="K39" s="127">
        <v>78314.27</v>
      </c>
      <c r="L39" s="128">
        <v>0</v>
      </c>
      <c r="M39" s="127">
        <v>11747.14</v>
      </c>
      <c r="N39" s="128">
        <v>0</v>
      </c>
      <c r="O39" s="128">
        <v>0</v>
      </c>
      <c r="P39" s="127">
        <v>66567.13</v>
      </c>
      <c r="Q39" s="128">
        <v>0</v>
      </c>
      <c r="R39" s="125">
        <v>2017</v>
      </c>
      <c r="S39" s="125">
        <v>2017</v>
      </c>
      <c r="T39" s="125" t="s">
        <v>721</v>
      </c>
    </row>
    <row r="40" spans="2:20" s="26" customFormat="1" ht="36" x14ac:dyDescent="0.2">
      <c r="B40" s="125" t="s">
        <v>403</v>
      </c>
      <c r="C40" s="139" t="s">
        <v>778</v>
      </c>
      <c r="D40" s="126" t="s">
        <v>287</v>
      </c>
      <c r="E40" s="125" t="s">
        <v>252</v>
      </c>
      <c r="F40" s="125" t="s">
        <v>285</v>
      </c>
      <c r="G40" s="125" t="s">
        <v>253</v>
      </c>
      <c r="H40" s="125" t="s">
        <v>286</v>
      </c>
      <c r="I40" s="125" t="s">
        <v>149</v>
      </c>
      <c r="J40" s="125" t="s">
        <v>32</v>
      </c>
      <c r="K40" s="127">
        <v>424473.92</v>
      </c>
      <c r="L40" s="127">
        <v>63671.09</v>
      </c>
      <c r="M40" s="128">
        <v>0</v>
      </c>
      <c r="N40" s="128">
        <v>0</v>
      </c>
      <c r="O40" s="128">
        <v>0</v>
      </c>
      <c r="P40" s="127">
        <v>360802.83</v>
      </c>
      <c r="Q40" s="128">
        <v>0</v>
      </c>
      <c r="R40" s="125">
        <v>2019</v>
      </c>
      <c r="S40" s="136"/>
      <c r="T40" s="136"/>
    </row>
    <row r="41" spans="2:20" s="26" customFormat="1" ht="48" x14ac:dyDescent="0.2">
      <c r="B41" s="125" t="s">
        <v>404</v>
      </c>
      <c r="C41" s="139" t="s">
        <v>779</v>
      </c>
      <c r="D41" s="126" t="s">
        <v>288</v>
      </c>
      <c r="E41" s="125" t="s">
        <v>781</v>
      </c>
      <c r="F41" s="125" t="s">
        <v>285</v>
      </c>
      <c r="G41" s="125" t="s">
        <v>273</v>
      </c>
      <c r="H41" s="125" t="s">
        <v>286</v>
      </c>
      <c r="I41" s="125" t="s">
        <v>149</v>
      </c>
      <c r="J41" s="125" t="s">
        <v>32</v>
      </c>
      <c r="K41" s="127">
        <f>M41+P41+N41</f>
        <v>191592.03</v>
      </c>
      <c r="L41" s="128">
        <v>0</v>
      </c>
      <c r="M41" s="127">
        <v>28677.15</v>
      </c>
      <c r="N41" s="125">
        <v>411.03</v>
      </c>
      <c r="O41" s="128">
        <v>0</v>
      </c>
      <c r="P41" s="127">
        <v>162503.85</v>
      </c>
      <c r="Q41" s="128">
        <v>0</v>
      </c>
      <c r="R41" s="129">
        <v>2021</v>
      </c>
      <c r="S41" s="135"/>
      <c r="T41" s="135"/>
    </row>
    <row r="42" spans="2:20" s="26" customFormat="1" ht="24" x14ac:dyDescent="0.2">
      <c r="B42" s="125" t="s">
        <v>405</v>
      </c>
      <c r="C42" s="139" t="s">
        <v>780</v>
      </c>
      <c r="D42" s="126" t="s">
        <v>289</v>
      </c>
      <c r="E42" s="125" t="s">
        <v>290</v>
      </c>
      <c r="F42" s="125" t="s">
        <v>285</v>
      </c>
      <c r="G42" s="125" t="s">
        <v>250</v>
      </c>
      <c r="H42" s="125" t="s">
        <v>286</v>
      </c>
      <c r="I42" s="125" t="s">
        <v>149</v>
      </c>
      <c r="J42" s="125" t="s">
        <v>32</v>
      </c>
      <c r="K42" s="127">
        <v>349285.84</v>
      </c>
      <c r="L42" s="128">
        <v>0</v>
      </c>
      <c r="M42" s="127">
        <v>52392.88</v>
      </c>
      <c r="N42" s="128">
        <v>0</v>
      </c>
      <c r="O42" s="128">
        <v>0</v>
      </c>
      <c r="P42" s="127">
        <v>296892.96000000002</v>
      </c>
      <c r="Q42" s="128">
        <v>0</v>
      </c>
      <c r="R42" s="125">
        <v>2019</v>
      </c>
      <c r="S42" s="136"/>
      <c r="T42" s="136"/>
    </row>
    <row r="43" spans="2:20" s="26" customFormat="1" ht="12" x14ac:dyDescent="0.2">
      <c r="B43" s="137" t="s">
        <v>384</v>
      </c>
      <c r="C43" s="137"/>
      <c r="D43" s="326" t="s">
        <v>291</v>
      </c>
      <c r="E43" s="326"/>
      <c r="F43" s="326"/>
      <c r="G43" s="326"/>
      <c r="H43" s="326"/>
      <c r="I43" s="326"/>
      <c r="J43" s="326"/>
      <c r="K43" s="326"/>
      <c r="L43" s="326"/>
      <c r="M43" s="326"/>
      <c r="N43" s="326"/>
      <c r="O43" s="326"/>
      <c r="P43" s="326"/>
      <c r="Q43" s="326"/>
      <c r="R43" s="326"/>
      <c r="S43" s="326"/>
      <c r="T43" s="326"/>
    </row>
    <row r="44" spans="2:20" s="26" customFormat="1" ht="12" x14ac:dyDescent="0.2">
      <c r="B44" s="130" t="s">
        <v>385</v>
      </c>
      <c r="C44" s="130"/>
      <c r="D44" s="321" t="s">
        <v>292</v>
      </c>
      <c r="E44" s="321"/>
      <c r="F44" s="321"/>
      <c r="G44" s="321"/>
      <c r="H44" s="321"/>
      <c r="I44" s="321"/>
      <c r="J44" s="321"/>
      <c r="K44" s="321"/>
      <c r="L44" s="321"/>
      <c r="M44" s="321"/>
      <c r="N44" s="321"/>
      <c r="O44" s="321"/>
      <c r="P44" s="321"/>
      <c r="Q44" s="321"/>
      <c r="R44" s="321"/>
      <c r="S44" s="321"/>
      <c r="T44" s="321"/>
    </row>
    <row r="45" spans="2:20" s="26" customFormat="1" ht="36" x14ac:dyDescent="0.2">
      <c r="B45" s="125" t="s">
        <v>406</v>
      </c>
      <c r="C45" s="125" t="s">
        <v>782</v>
      </c>
      <c r="D45" s="126" t="s">
        <v>293</v>
      </c>
      <c r="E45" s="125" t="s">
        <v>254</v>
      </c>
      <c r="F45" s="125" t="s">
        <v>285</v>
      </c>
      <c r="G45" s="125" t="s">
        <v>273</v>
      </c>
      <c r="H45" s="125" t="s">
        <v>294</v>
      </c>
      <c r="I45" s="125" t="s">
        <v>149</v>
      </c>
      <c r="J45" s="125" t="s">
        <v>32</v>
      </c>
      <c r="K45" s="127">
        <f>L45+P45</f>
        <v>382769.30000000005</v>
      </c>
      <c r="L45" s="127">
        <v>57419.22</v>
      </c>
      <c r="M45" s="128">
        <v>0</v>
      </c>
      <c r="N45" s="128">
        <v>0</v>
      </c>
      <c r="O45" s="128">
        <v>0</v>
      </c>
      <c r="P45" s="127">
        <v>325350.08</v>
      </c>
      <c r="Q45" s="128">
        <v>0</v>
      </c>
      <c r="R45" s="125">
        <v>2021</v>
      </c>
      <c r="S45" s="136"/>
      <c r="T45" s="125"/>
    </row>
    <row r="46" spans="2:20" s="26" customFormat="1" ht="36" x14ac:dyDescent="0.2">
      <c r="B46" s="125" t="s">
        <v>407</v>
      </c>
      <c r="C46" s="125" t="s">
        <v>783</v>
      </c>
      <c r="D46" s="126" t="s">
        <v>295</v>
      </c>
      <c r="E46" s="125" t="s">
        <v>252</v>
      </c>
      <c r="F46" s="125" t="s">
        <v>285</v>
      </c>
      <c r="G46" s="125" t="s">
        <v>253</v>
      </c>
      <c r="H46" s="125" t="s">
        <v>294</v>
      </c>
      <c r="I46" s="125" t="s">
        <v>149</v>
      </c>
      <c r="J46" s="125" t="s">
        <v>32</v>
      </c>
      <c r="K46" s="127">
        <f>L46+P46</f>
        <v>1811014.1600000001</v>
      </c>
      <c r="L46" s="127">
        <v>271652.12</v>
      </c>
      <c r="M46" s="128">
        <v>0</v>
      </c>
      <c r="N46" s="128">
        <v>0</v>
      </c>
      <c r="O46" s="128">
        <v>0</v>
      </c>
      <c r="P46" s="127">
        <v>1539362.04</v>
      </c>
      <c r="Q46" s="128">
        <v>0</v>
      </c>
      <c r="R46" s="125">
        <v>2019</v>
      </c>
      <c r="S46" s="136"/>
      <c r="T46" s="125"/>
    </row>
    <row r="47" spans="2:20" s="26" customFormat="1" ht="36" x14ac:dyDescent="0.2">
      <c r="B47" s="125" t="s">
        <v>408</v>
      </c>
      <c r="C47" s="125" t="s">
        <v>784</v>
      </c>
      <c r="D47" s="126" t="s">
        <v>296</v>
      </c>
      <c r="E47" s="125" t="s">
        <v>258</v>
      </c>
      <c r="F47" s="125" t="s">
        <v>285</v>
      </c>
      <c r="G47" s="125" t="s">
        <v>269</v>
      </c>
      <c r="H47" s="125" t="s">
        <v>294</v>
      </c>
      <c r="I47" s="125" t="s">
        <v>149</v>
      </c>
      <c r="J47" s="125" t="s">
        <v>32</v>
      </c>
      <c r="K47" s="127">
        <f>L47+P47</f>
        <v>310380.90000000002</v>
      </c>
      <c r="L47" s="127">
        <v>46557.14</v>
      </c>
      <c r="M47" s="128">
        <v>0</v>
      </c>
      <c r="N47" s="128">
        <v>0</v>
      </c>
      <c r="O47" s="128">
        <v>0</v>
      </c>
      <c r="P47" s="127">
        <v>263823.76</v>
      </c>
      <c r="Q47" s="128">
        <v>0</v>
      </c>
      <c r="R47" s="125">
        <v>2021</v>
      </c>
      <c r="S47" s="140"/>
      <c r="T47" s="141"/>
    </row>
    <row r="48" spans="2:20" s="26" customFormat="1" ht="36" x14ac:dyDescent="0.2">
      <c r="B48" s="125" t="s">
        <v>409</v>
      </c>
      <c r="C48" s="125" t="s">
        <v>785</v>
      </c>
      <c r="D48" s="126" t="s">
        <v>297</v>
      </c>
      <c r="E48" s="125" t="s">
        <v>244</v>
      </c>
      <c r="F48" s="125" t="s">
        <v>285</v>
      </c>
      <c r="G48" s="125" t="s">
        <v>246</v>
      </c>
      <c r="H48" s="125" t="s">
        <v>294</v>
      </c>
      <c r="I48" s="125" t="s">
        <v>149</v>
      </c>
      <c r="J48" s="125" t="s">
        <v>32</v>
      </c>
      <c r="K48" s="127">
        <f>L48+P48</f>
        <v>151518.99</v>
      </c>
      <c r="L48" s="127">
        <v>22727.85</v>
      </c>
      <c r="M48" s="128">
        <v>0</v>
      </c>
      <c r="N48" s="128">
        <v>0</v>
      </c>
      <c r="O48" s="128">
        <v>0</v>
      </c>
      <c r="P48" s="127">
        <v>128791.14</v>
      </c>
      <c r="Q48" s="128">
        <v>0</v>
      </c>
      <c r="R48" s="125">
        <v>2017</v>
      </c>
      <c r="S48" s="125"/>
      <c r="T48" s="125"/>
    </row>
    <row r="49" spans="2:20" s="26" customFormat="1" ht="36" x14ac:dyDescent="0.2">
      <c r="B49" s="125" t="s">
        <v>410</v>
      </c>
      <c r="C49" s="125" t="s">
        <v>786</v>
      </c>
      <c r="D49" s="126" t="s">
        <v>298</v>
      </c>
      <c r="E49" s="125" t="s">
        <v>249</v>
      </c>
      <c r="F49" s="125" t="s">
        <v>285</v>
      </c>
      <c r="G49" s="125" t="s">
        <v>250</v>
      </c>
      <c r="H49" s="125" t="s">
        <v>294</v>
      </c>
      <c r="I49" s="125" t="s">
        <v>149</v>
      </c>
      <c r="J49" s="125" t="s">
        <v>32</v>
      </c>
      <c r="K49" s="127">
        <f>L49+P49</f>
        <v>667472.38</v>
      </c>
      <c r="L49" s="127">
        <v>100120.86</v>
      </c>
      <c r="M49" s="128">
        <v>0</v>
      </c>
      <c r="N49" s="128">
        <v>0</v>
      </c>
      <c r="O49" s="128">
        <v>0</v>
      </c>
      <c r="P49" s="127">
        <v>567351.52</v>
      </c>
      <c r="Q49" s="128">
        <v>0</v>
      </c>
      <c r="R49" s="125">
        <v>2021</v>
      </c>
      <c r="S49" s="125"/>
      <c r="T49" s="125"/>
    </row>
    <row r="50" spans="2:20" s="26" customFormat="1" ht="12" x14ac:dyDescent="0.2">
      <c r="B50" s="130" t="s">
        <v>411</v>
      </c>
      <c r="C50" s="130"/>
      <c r="D50" s="321" t="s">
        <v>575</v>
      </c>
      <c r="E50" s="321"/>
      <c r="F50" s="321"/>
      <c r="G50" s="321"/>
      <c r="H50" s="321"/>
      <c r="I50" s="321"/>
      <c r="J50" s="321"/>
      <c r="K50" s="321"/>
      <c r="L50" s="321"/>
      <c r="M50" s="321"/>
      <c r="N50" s="321"/>
      <c r="O50" s="321"/>
      <c r="P50" s="321"/>
      <c r="Q50" s="321"/>
      <c r="R50" s="321"/>
      <c r="S50" s="321"/>
      <c r="T50" s="321"/>
    </row>
    <row r="51" spans="2:20" s="26" customFormat="1" ht="36" x14ac:dyDescent="0.2">
      <c r="B51" s="125" t="s">
        <v>413</v>
      </c>
      <c r="C51" s="125" t="s">
        <v>576</v>
      </c>
      <c r="D51" s="126" t="s">
        <v>577</v>
      </c>
      <c r="E51" s="125" t="s">
        <v>578</v>
      </c>
      <c r="F51" s="125" t="s">
        <v>302</v>
      </c>
      <c r="G51" s="125" t="s">
        <v>269</v>
      </c>
      <c r="H51" s="125" t="s">
        <v>579</v>
      </c>
      <c r="I51" s="125" t="s">
        <v>149</v>
      </c>
      <c r="J51" s="125" t="s">
        <v>32</v>
      </c>
      <c r="K51" s="127">
        <v>97287.06</v>
      </c>
      <c r="L51" s="127">
        <v>6124.7</v>
      </c>
      <c r="M51" s="127">
        <v>7296.52</v>
      </c>
      <c r="N51" s="127">
        <v>1171.8399999999999</v>
      </c>
      <c r="O51" s="128">
        <v>0</v>
      </c>
      <c r="P51" s="127">
        <v>82694</v>
      </c>
      <c r="Q51" s="128">
        <v>0</v>
      </c>
      <c r="R51" s="125">
        <v>2019</v>
      </c>
      <c r="S51" s="125"/>
      <c r="T51" s="125"/>
    </row>
    <row r="52" spans="2:20" s="26" customFormat="1" ht="36" x14ac:dyDescent="0.2">
      <c r="B52" s="125" t="s">
        <v>414</v>
      </c>
      <c r="C52" s="125" t="s">
        <v>580</v>
      </c>
      <c r="D52" s="126" t="s">
        <v>581</v>
      </c>
      <c r="E52" s="125" t="s">
        <v>244</v>
      </c>
      <c r="F52" s="125" t="s">
        <v>302</v>
      </c>
      <c r="G52" s="125" t="s">
        <v>246</v>
      </c>
      <c r="H52" s="125" t="s">
        <v>579</v>
      </c>
      <c r="I52" s="125" t="s">
        <v>149</v>
      </c>
      <c r="J52" s="125" t="s">
        <v>32</v>
      </c>
      <c r="K52" s="127">
        <v>130409.42</v>
      </c>
      <c r="L52" s="127">
        <v>9780.7199999999993</v>
      </c>
      <c r="M52" s="127">
        <v>9780.7000000000007</v>
      </c>
      <c r="N52" s="128">
        <v>0</v>
      </c>
      <c r="O52" s="128">
        <v>0</v>
      </c>
      <c r="P52" s="127">
        <v>110848</v>
      </c>
      <c r="Q52" s="128">
        <v>0</v>
      </c>
      <c r="R52" s="125">
        <v>2019</v>
      </c>
      <c r="S52" s="125"/>
      <c r="T52" s="125"/>
    </row>
    <row r="53" spans="2:20" s="26" customFormat="1" ht="36" x14ac:dyDescent="0.2">
      <c r="B53" s="125" t="s">
        <v>415</v>
      </c>
      <c r="C53" s="125" t="s">
        <v>582</v>
      </c>
      <c r="D53" s="126" t="s">
        <v>583</v>
      </c>
      <c r="E53" s="125" t="s">
        <v>584</v>
      </c>
      <c r="F53" s="125" t="s">
        <v>302</v>
      </c>
      <c r="G53" s="125" t="s">
        <v>253</v>
      </c>
      <c r="H53" s="125" t="s">
        <v>579</v>
      </c>
      <c r="I53" s="125" t="s">
        <v>149</v>
      </c>
      <c r="J53" s="125" t="s">
        <v>32</v>
      </c>
      <c r="K53" s="127">
        <v>19402.68</v>
      </c>
      <c r="L53" s="128">
        <v>0</v>
      </c>
      <c r="M53" s="127">
        <v>1455.2</v>
      </c>
      <c r="N53" s="127">
        <v>1455.24</v>
      </c>
      <c r="O53" s="128">
        <v>0</v>
      </c>
      <c r="P53" s="127">
        <v>16492.240000000002</v>
      </c>
      <c r="Q53" s="128">
        <v>0</v>
      </c>
      <c r="R53" s="125">
        <v>2020</v>
      </c>
      <c r="S53" s="125"/>
      <c r="T53" s="125"/>
    </row>
    <row r="54" spans="2:20" s="26" customFormat="1" ht="36" x14ac:dyDescent="0.2">
      <c r="B54" s="125" t="s">
        <v>656</v>
      </c>
      <c r="C54" s="125" t="s">
        <v>585</v>
      </c>
      <c r="D54" s="126" t="s">
        <v>586</v>
      </c>
      <c r="E54" s="125" t="s">
        <v>587</v>
      </c>
      <c r="F54" s="125" t="s">
        <v>302</v>
      </c>
      <c r="G54" s="125" t="s">
        <v>253</v>
      </c>
      <c r="H54" s="125" t="s">
        <v>579</v>
      </c>
      <c r="I54" s="125" t="s">
        <v>149</v>
      </c>
      <c r="J54" s="125" t="s">
        <v>32</v>
      </c>
      <c r="K54" s="127">
        <v>49588.32</v>
      </c>
      <c r="L54" s="128">
        <v>0</v>
      </c>
      <c r="M54" s="127">
        <v>3719.12</v>
      </c>
      <c r="N54" s="127">
        <v>3719.13</v>
      </c>
      <c r="O54" s="128">
        <v>0</v>
      </c>
      <c r="P54" s="127">
        <v>42150.07</v>
      </c>
      <c r="Q54" s="128">
        <v>0</v>
      </c>
      <c r="R54" s="125">
        <v>2020</v>
      </c>
      <c r="S54" s="125"/>
      <c r="T54" s="125"/>
    </row>
    <row r="55" spans="2:20" s="26" customFormat="1" ht="24" x14ac:dyDescent="0.2">
      <c r="B55" s="125" t="s">
        <v>657</v>
      </c>
      <c r="C55" s="125" t="s">
        <v>588</v>
      </c>
      <c r="D55" s="126" t="s">
        <v>589</v>
      </c>
      <c r="E55" s="125" t="s">
        <v>590</v>
      </c>
      <c r="F55" s="125" t="s">
        <v>302</v>
      </c>
      <c r="G55" s="125" t="s">
        <v>253</v>
      </c>
      <c r="H55" s="125" t="s">
        <v>579</v>
      </c>
      <c r="I55" s="125" t="s">
        <v>149</v>
      </c>
      <c r="J55" s="125" t="s">
        <v>32</v>
      </c>
      <c r="K55" s="127">
        <v>73556.960000000006</v>
      </c>
      <c r="L55" s="128">
        <v>0</v>
      </c>
      <c r="M55" s="127">
        <v>5516.77</v>
      </c>
      <c r="N55" s="127">
        <v>5516.78</v>
      </c>
      <c r="O55" s="128">
        <v>0</v>
      </c>
      <c r="P55" s="127">
        <v>62523.41</v>
      </c>
      <c r="Q55" s="128">
        <v>0</v>
      </c>
      <c r="R55" s="125">
        <v>2020</v>
      </c>
      <c r="S55" s="125"/>
      <c r="T55" s="125"/>
    </row>
    <row r="56" spans="2:20" s="26" customFormat="1" ht="48" x14ac:dyDescent="0.2">
      <c r="B56" s="125" t="s">
        <v>658</v>
      </c>
      <c r="C56" s="125" t="s">
        <v>591</v>
      </c>
      <c r="D56" s="126" t="s">
        <v>592</v>
      </c>
      <c r="E56" s="125" t="s">
        <v>593</v>
      </c>
      <c r="F56" s="125" t="s">
        <v>302</v>
      </c>
      <c r="G56" s="125" t="s">
        <v>253</v>
      </c>
      <c r="H56" s="125" t="s">
        <v>579</v>
      </c>
      <c r="I56" s="125" t="s">
        <v>149</v>
      </c>
      <c r="J56" s="125" t="s">
        <v>32</v>
      </c>
      <c r="K56" s="127">
        <v>20000</v>
      </c>
      <c r="L56" s="128">
        <v>0</v>
      </c>
      <c r="M56" s="127">
        <v>1009.42</v>
      </c>
      <c r="N56" s="127">
        <v>7550.54</v>
      </c>
      <c r="O56" s="128">
        <v>0</v>
      </c>
      <c r="P56" s="127">
        <v>11440.04</v>
      </c>
      <c r="Q56" s="128">
        <v>0</v>
      </c>
      <c r="R56" s="125">
        <v>2020</v>
      </c>
      <c r="S56" s="125"/>
      <c r="T56" s="125"/>
    </row>
    <row r="57" spans="2:20" s="26" customFormat="1" ht="24" x14ac:dyDescent="0.2">
      <c r="B57" s="125" t="s">
        <v>659</v>
      </c>
      <c r="C57" s="125" t="s">
        <v>594</v>
      </c>
      <c r="D57" s="126" t="s">
        <v>595</v>
      </c>
      <c r="E57" s="125" t="s">
        <v>596</v>
      </c>
      <c r="F57" s="125" t="s">
        <v>302</v>
      </c>
      <c r="G57" s="125" t="s">
        <v>253</v>
      </c>
      <c r="H57" s="125" t="s">
        <v>579</v>
      </c>
      <c r="I57" s="125" t="s">
        <v>149</v>
      </c>
      <c r="J57" s="125" t="s">
        <v>32</v>
      </c>
      <c r="K57" s="127">
        <v>43166</v>
      </c>
      <c r="L57" s="128">
        <v>0</v>
      </c>
      <c r="M57" s="127">
        <v>2818.17</v>
      </c>
      <c r="N57" s="127">
        <v>8408.6200000000008</v>
      </c>
      <c r="O57" s="128">
        <v>0</v>
      </c>
      <c r="P57" s="127">
        <v>31939.21</v>
      </c>
      <c r="Q57" s="128">
        <v>0</v>
      </c>
      <c r="R57" s="125">
        <v>2021</v>
      </c>
      <c r="S57" s="125"/>
      <c r="T57" s="125"/>
    </row>
    <row r="58" spans="2:20" s="26" customFormat="1" ht="36" x14ac:dyDescent="0.2">
      <c r="B58" s="125" t="s">
        <v>660</v>
      </c>
      <c r="C58" s="125" t="s">
        <v>597</v>
      </c>
      <c r="D58" s="126" t="s">
        <v>598</v>
      </c>
      <c r="E58" s="125" t="s">
        <v>599</v>
      </c>
      <c r="F58" s="125" t="s">
        <v>302</v>
      </c>
      <c r="G58" s="125" t="s">
        <v>253</v>
      </c>
      <c r="H58" s="125" t="s">
        <v>579</v>
      </c>
      <c r="I58" s="125" t="s">
        <v>149</v>
      </c>
      <c r="J58" s="125" t="s">
        <v>32</v>
      </c>
      <c r="K58" s="127">
        <v>39431.599999999999</v>
      </c>
      <c r="L58" s="128">
        <v>0</v>
      </c>
      <c r="M58" s="127">
        <v>2957.37</v>
      </c>
      <c r="N58" s="127">
        <v>2957.42</v>
      </c>
      <c r="O58" s="128">
        <v>0</v>
      </c>
      <c r="P58" s="127">
        <v>33516.81</v>
      </c>
      <c r="Q58" s="128">
        <v>0</v>
      </c>
      <c r="R58" s="125">
        <v>2021</v>
      </c>
      <c r="S58" s="125"/>
      <c r="T58" s="125"/>
    </row>
    <row r="59" spans="2:20" s="26" customFormat="1" ht="24" x14ac:dyDescent="0.2">
      <c r="B59" s="125" t="s">
        <v>655</v>
      </c>
      <c r="C59" s="125" t="s">
        <v>600</v>
      </c>
      <c r="D59" s="126" t="s">
        <v>601</v>
      </c>
      <c r="E59" s="125" t="s">
        <v>602</v>
      </c>
      <c r="F59" s="125" t="s">
        <v>302</v>
      </c>
      <c r="G59" s="125" t="s">
        <v>253</v>
      </c>
      <c r="H59" s="125" t="s">
        <v>579</v>
      </c>
      <c r="I59" s="125" t="s">
        <v>149</v>
      </c>
      <c r="J59" s="125" t="s">
        <v>32</v>
      </c>
      <c r="K59" s="127">
        <v>41936.58</v>
      </c>
      <c r="L59" s="128">
        <v>0</v>
      </c>
      <c r="M59" s="127">
        <v>3145.24</v>
      </c>
      <c r="N59" s="127">
        <v>3145.25</v>
      </c>
      <c r="O59" s="128">
        <v>0</v>
      </c>
      <c r="P59" s="127">
        <v>35646.089999999997</v>
      </c>
      <c r="Q59" s="128">
        <v>0</v>
      </c>
      <c r="R59" s="125">
        <v>2021</v>
      </c>
      <c r="S59" s="125"/>
      <c r="T59" s="125"/>
    </row>
    <row r="60" spans="2:20" s="26" customFormat="1" ht="48" x14ac:dyDescent="0.2">
      <c r="B60" s="125" t="s">
        <v>661</v>
      </c>
      <c r="C60" s="125" t="s">
        <v>603</v>
      </c>
      <c r="D60" s="126" t="s">
        <v>604</v>
      </c>
      <c r="E60" s="125" t="s">
        <v>605</v>
      </c>
      <c r="F60" s="125" t="s">
        <v>302</v>
      </c>
      <c r="G60" s="125" t="s">
        <v>253</v>
      </c>
      <c r="H60" s="125" t="s">
        <v>579</v>
      </c>
      <c r="I60" s="125" t="s">
        <v>149</v>
      </c>
      <c r="J60" s="125" t="s">
        <v>32</v>
      </c>
      <c r="K60" s="127">
        <v>26462.29</v>
      </c>
      <c r="L60" s="128">
        <v>0</v>
      </c>
      <c r="M60" s="127">
        <v>1984.67</v>
      </c>
      <c r="N60" s="127">
        <v>1984.68</v>
      </c>
      <c r="O60" s="128">
        <v>0</v>
      </c>
      <c r="P60" s="127">
        <v>22492.94</v>
      </c>
      <c r="Q60" s="128">
        <v>0</v>
      </c>
      <c r="R60" s="125">
        <v>2021</v>
      </c>
      <c r="S60" s="125"/>
      <c r="T60" s="125"/>
    </row>
    <row r="61" spans="2:20" s="26" customFormat="1" ht="36" x14ac:dyDescent="0.2">
      <c r="B61" s="125" t="s">
        <v>662</v>
      </c>
      <c r="C61" s="125" t="s">
        <v>606</v>
      </c>
      <c r="D61" s="126" t="s">
        <v>607</v>
      </c>
      <c r="E61" s="125" t="s">
        <v>608</v>
      </c>
      <c r="F61" s="125" t="s">
        <v>302</v>
      </c>
      <c r="G61" s="125" t="s">
        <v>253</v>
      </c>
      <c r="H61" s="125" t="s">
        <v>579</v>
      </c>
      <c r="I61" s="125" t="s">
        <v>149</v>
      </c>
      <c r="J61" s="125" t="s">
        <v>32</v>
      </c>
      <c r="K61" s="127">
        <v>26553.38</v>
      </c>
      <c r="L61" s="128">
        <v>0</v>
      </c>
      <c r="M61" s="127">
        <v>1991.5</v>
      </c>
      <c r="N61" s="127">
        <v>1991.51</v>
      </c>
      <c r="O61" s="128">
        <v>0</v>
      </c>
      <c r="P61" s="127">
        <v>22570.37</v>
      </c>
      <c r="Q61" s="128">
        <v>0</v>
      </c>
      <c r="R61" s="125">
        <v>2021</v>
      </c>
      <c r="S61" s="125"/>
      <c r="T61" s="125"/>
    </row>
    <row r="62" spans="2:20" s="26" customFormat="1" ht="24" x14ac:dyDescent="0.2">
      <c r="B62" s="125" t="s">
        <v>663</v>
      </c>
      <c r="C62" s="125" t="s">
        <v>609</v>
      </c>
      <c r="D62" s="126" t="s">
        <v>610</v>
      </c>
      <c r="E62" s="125" t="s">
        <v>611</v>
      </c>
      <c r="F62" s="125" t="s">
        <v>302</v>
      </c>
      <c r="G62" s="125" t="s">
        <v>253</v>
      </c>
      <c r="H62" s="125" t="s">
        <v>579</v>
      </c>
      <c r="I62" s="125" t="s">
        <v>149</v>
      </c>
      <c r="J62" s="125" t="s">
        <v>32</v>
      </c>
      <c r="K62" s="127">
        <v>18639.75</v>
      </c>
      <c r="L62" s="128">
        <v>0</v>
      </c>
      <c r="M62" s="127">
        <v>1397.98</v>
      </c>
      <c r="N62" s="127">
        <v>1397.99</v>
      </c>
      <c r="O62" s="128">
        <v>0</v>
      </c>
      <c r="P62" s="127">
        <v>15843.78</v>
      </c>
      <c r="Q62" s="128">
        <v>0</v>
      </c>
      <c r="R62" s="125">
        <v>2021</v>
      </c>
      <c r="S62" s="125"/>
      <c r="T62" s="125"/>
    </row>
    <row r="63" spans="2:20" s="26" customFormat="1" ht="48" x14ac:dyDescent="0.2">
      <c r="B63" s="125" t="s">
        <v>664</v>
      </c>
      <c r="C63" s="125" t="s">
        <v>612</v>
      </c>
      <c r="D63" s="126" t="s">
        <v>613</v>
      </c>
      <c r="E63" s="125" t="s">
        <v>614</v>
      </c>
      <c r="F63" s="125" t="s">
        <v>302</v>
      </c>
      <c r="G63" s="125" t="s">
        <v>253</v>
      </c>
      <c r="H63" s="125" t="s">
        <v>579</v>
      </c>
      <c r="I63" s="125" t="s">
        <v>149</v>
      </c>
      <c r="J63" s="125" t="s">
        <v>32</v>
      </c>
      <c r="K63" s="127">
        <v>49383.38</v>
      </c>
      <c r="L63" s="128">
        <v>0</v>
      </c>
      <c r="M63" s="127">
        <v>3703.75</v>
      </c>
      <c r="N63" s="127">
        <v>3703.77</v>
      </c>
      <c r="O63" s="128">
        <v>0</v>
      </c>
      <c r="P63" s="127">
        <v>41975.86</v>
      </c>
      <c r="Q63" s="128">
        <v>0</v>
      </c>
      <c r="R63" s="125">
        <v>2021</v>
      </c>
      <c r="S63" s="125"/>
      <c r="T63" s="125"/>
    </row>
    <row r="64" spans="2:20" s="26" customFormat="1" ht="36" x14ac:dyDescent="0.2">
      <c r="B64" s="125" t="s">
        <v>665</v>
      </c>
      <c r="C64" s="125" t="s">
        <v>615</v>
      </c>
      <c r="D64" s="126" t="s">
        <v>616</v>
      </c>
      <c r="E64" s="125" t="s">
        <v>314</v>
      </c>
      <c r="F64" s="125" t="s">
        <v>302</v>
      </c>
      <c r="G64" s="125" t="s">
        <v>253</v>
      </c>
      <c r="H64" s="125" t="s">
        <v>579</v>
      </c>
      <c r="I64" s="125" t="s">
        <v>149</v>
      </c>
      <c r="J64" s="125" t="s">
        <v>32</v>
      </c>
      <c r="K64" s="127">
        <v>223814.79</v>
      </c>
      <c r="L64" s="127">
        <v>16786.14</v>
      </c>
      <c r="M64" s="127">
        <v>16786.099999999999</v>
      </c>
      <c r="N64" s="128">
        <v>0</v>
      </c>
      <c r="O64" s="128">
        <v>0</v>
      </c>
      <c r="P64" s="127">
        <v>190242.55</v>
      </c>
      <c r="Q64" s="128">
        <v>0</v>
      </c>
      <c r="R64" s="125">
        <v>2021</v>
      </c>
      <c r="S64" s="125"/>
      <c r="T64" s="125"/>
    </row>
    <row r="65" spans="2:20" s="26" customFormat="1" ht="24" x14ac:dyDescent="0.2">
      <c r="B65" s="125" t="s">
        <v>666</v>
      </c>
      <c r="C65" s="125" t="s">
        <v>617</v>
      </c>
      <c r="D65" s="126" t="s">
        <v>618</v>
      </c>
      <c r="E65" s="125" t="s">
        <v>619</v>
      </c>
      <c r="F65" s="125" t="s">
        <v>302</v>
      </c>
      <c r="G65" s="125" t="s">
        <v>253</v>
      </c>
      <c r="H65" s="125" t="s">
        <v>579</v>
      </c>
      <c r="I65" s="125" t="s">
        <v>149</v>
      </c>
      <c r="J65" s="125" t="s">
        <v>32</v>
      </c>
      <c r="K65" s="127">
        <v>9040.94</v>
      </c>
      <c r="L65" s="128">
        <v>0</v>
      </c>
      <c r="M65" s="125">
        <v>678.07</v>
      </c>
      <c r="N65" s="125">
        <v>678.1</v>
      </c>
      <c r="O65" s="128">
        <v>0</v>
      </c>
      <c r="P65" s="127">
        <v>7684.77</v>
      </c>
      <c r="Q65" s="128">
        <v>0</v>
      </c>
      <c r="R65" s="125">
        <v>2021</v>
      </c>
      <c r="S65" s="125"/>
      <c r="T65" s="125"/>
    </row>
    <row r="66" spans="2:20" s="26" customFormat="1" ht="24" x14ac:dyDescent="0.2">
      <c r="B66" s="125" t="s">
        <v>667</v>
      </c>
      <c r="C66" s="125" t="s">
        <v>620</v>
      </c>
      <c r="D66" s="126" t="s">
        <v>621</v>
      </c>
      <c r="E66" s="125" t="s">
        <v>622</v>
      </c>
      <c r="F66" s="125" t="s">
        <v>302</v>
      </c>
      <c r="G66" s="125" t="s">
        <v>253</v>
      </c>
      <c r="H66" s="125" t="s">
        <v>579</v>
      </c>
      <c r="I66" s="125" t="s">
        <v>149</v>
      </c>
      <c r="J66" s="125" t="s">
        <v>32</v>
      </c>
      <c r="K66" s="127">
        <v>28398</v>
      </c>
      <c r="L66" s="128">
        <v>0</v>
      </c>
      <c r="M66" s="127">
        <v>2129.85</v>
      </c>
      <c r="N66" s="127">
        <v>2129.85</v>
      </c>
      <c r="O66" s="128">
        <v>0</v>
      </c>
      <c r="P66" s="127">
        <v>24138.3</v>
      </c>
      <c r="Q66" s="128">
        <v>0</v>
      </c>
      <c r="R66" s="125">
        <v>2021</v>
      </c>
      <c r="S66" s="125"/>
      <c r="T66" s="125"/>
    </row>
    <row r="67" spans="2:20" s="26" customFormat="1" ht="36" x14ac:dyDescent="0.2">
      <c r="B67" s="125" t="s">
        <v>668</v>
      </c>
      <c r="C67" s="125" t="s">
        <v>623</v>
      </c>
      <c r="D67" s="126" t="s">
        <v>624</v>
      </c>
      <c r="E67" s="125" t="s">
        <v>625</v>
      </c>
      <c r="F67" s="125" t="s">
        <v>302</v>
      </c>
      <c r="G67" s="125" t="s">
        <v>253</v>
      </c>
      <c r="H67" s="125" t="s">
        <v>579</v>
      </c>
      <c r="I67" s="125" t="s">
        <v>149</v>
      </c>
      <c r="J67" s="125" t="s">
        <v>32</v>
      </c>
      <c r="K67" s="127">
        <v>19129.37</v>
      </c>
      <c r="L67" s="128">
        <v>0</v>
      </c>
      <c r="M67" s="127">
        <v>1434.7</v>
      </c>
      <c r="N67" s="127">
        <v>1434.71</v>
      </c>
      <c r="O67" s="128">
        <v>0</v>
      </c>
      <c r="P67" s="127">
        <v>16259.96</v>
      </c>
      <c r="Q67" s="128">
        <v>0</v>
      </c>
      <c r="R67" s="125">
        <v>2021</v>
      </c>
      <c r="S67" s="125"/>
      <c r="T67" s="125"/>
    </row>
    <row r="68" spans="2:20" s="26" customFormat="1" ht="48" x14ac:dyDescent="0.2">
      <c r="B68" s="125" t="s">
        <v>669</v>
      </c>
      <c r="C68" s="125" t="s">
        <v>626</v>
      </c>
      <c r="D68" s="126" t="s">
        <v>627</v>
      </c>
      <c r="E68" s="125" t="s">
        <v>628</v>
      </c>
      <c r="F68" s="125" t="s">
        <v>302</v>
      </c>
      <c r="G68" s="125" t="s">
        <v>253</v>
      </c>
      <c r="H68" s="125" t="s">
        <v>579</v>
      </c>
      <c r="I68" s="125" t="s">
        <v>149</v>
      </c>
      <c r="J68" s="125" t="s">
        <v>32</v>
      </c>
      <c r="K68" s="127">
        <v>31000</v>
      </c>
      <c r="L68" s="128">
        <v>0</v>
      </c>
      <c r="M68" s="127">
        <v>1385.17</v>
      </c>
      <c r="N68" s="127">
        <v>13916.23</v>
      </c>
      <c r="O68" s="128">
        <v>0</v>
      </c>
      <c r="P68" s="127">
        <v>15698.6</v>
      </c>
      <c r="Q68" s="128">
        <v>0</v>
      </c>
      <c r="R68" s="125">
        <v>2021</v>
      </c>
      <c r="S68" s="155">
        <v>2019</v>
      </c>
      <c r="T68" s="125"/>
    </row>
    <row r="69" spans="2:20" s="26" customFormat="1" ht="36" x14ac:dyDescent="0.2">
      <c r="B69" s="125" t="s">
        <v>670</v>
      </c>
      <c r="C69" s="125" t="s">
        <v>629</v>
      </c>
      <c r="D69" s="126" t="s">
        <v>630</v>
      </c>
      <c r="E69" s="125" t="s">
        <v>631</v>
      </c>
      <c r="F69" s="125" t="s">
        <v>302</v>
      </c>
      <c r="G69" s="125" t="s">
        <v>273</v>
      </c>
      <c r="H69" s="125" t="s">
        <v>579</v>
      </c>
      <c r="I69" s="125" t="s">
        <v>149</v>
      </c>
      <c r="J69" s="125" t="s">
        <v>32</v>
      </c>
      <c r="K69" s="127">
        <v>28019</v>
      </c>
      <c r="L69" s="128">
        <v>0</v>
      </c>
      <c r="M69" s="127">
        <v>2101</v>
      </c>
      <c r="N69" s="127">
        <v>2102</v>
      </c>
      <c r="O69" s="128">
        <v>0</v>
      </c>
      <c r="P69" s="127">
        <v>23816</v>
      </c>
      <c r="Q69" s="128">
        <v>0</v>
      </c>
      <c r="R69" s="125">
        <v>2020</v>
      </c>
      <c r="S69" s="155">
        <v>2019</v>
      </c>
      <c r="T69" s="125"/>
    </row>
    <row r="70" spans="2:20" s="26" customFormat="1" ht="36" x14ac:dyDescent="0.2">
      <c r="B70" s="125" t="s">
        <v>671</v>
      </c>
      <c r="C70" s="125" t="s">
        <v>632</v>
      </c>
      <c r="D70" s="126" t="s">
        <v>633</v>
      </c>
      <c r="E70" s="125" t="s">
        <v>254</v>
      </c>
      <c r="F70" s="125" t="s">
        <v>302</v>
      </c>
      <c r="G70" s="125" t="s">
        <v>273</v>
      </c>
      <c r="H70" s="125" t="s">
        <v>579</v>
      </c>
      <c r="I70" s="125" t="s">
        <v>149</v>
      </c>
      <c r="J70" s="125" t="s">
        <v>32</v>
      </c>
      <c r="K70" s="127">
        <v>257175</v>
      </c>
      <c r="L70" s="127">
        <v>19289</v>
      </c>
      <c r="M70" s="127">
        <v>19288</v>
      </c>
      <c r="N70" s="128">
        <v>0</v>
      </c>
      <c r="O70" s="128">
        <v>0</v>
      </c>
      <c r="P70" s="127">
        <v>218598</v>
      </c>
      <c r="Q70" s="128">
        <v>0</v>
      </c>
      <c r="R70" s="125">
        <v>2020</v>
      </c>
      <c r="S70" s="125"/>
      <c r="T70" s="125"/>
    </row>
    <row r="71" spans="2:20" s="26" customFormat="1" ht="36" x14ac:dyDescent="0.2">
      <c r="B71" s="125" t="s">
        <v>672</v>
      </c>
      <c r="C71" s="125" t="s">
        <v>634</v>
      </c>
      <c r="D71" s="126" t="s">
        <v>635</v>
      </c>
      <c r="E71" s="125" t="s">
        <v>636</v>
      </c>
      <c r="F71" s="125" t="s">
        <v>302</v>
      </c>
      <c r="G71" s="125" t="s">
        <v>273</v>
      </c>
      <c r="H71" s="125" t="s">
        <v>579</v>
      </c>
      <c r="I71" s="125" t="s">
        <v>149</v>
      </c>
      <c r="J71" s="125" t="s">
        <v>32</v>
      </c>
      <c r="K71" s="127">
        <v>27532</v>
      </c>
      <c r="L71" s="128">
        <v>0</v>
      </c>
      <c r="M71" s="127">
        <v>2064</v>
      </c>
      <c r="N71" s="127">
        <v>2066</v>
      </c>
      <c r="O71" s="128">
        <v>0</v>
      </c>
      <c r="P71" s="127">
        <v>23402</v>
      </c>
      <c r="Q71" s="128">
        <v>0</v>
      </c>
      <c r="R71" s="125">
        <v>2020</v>
      </c>
      <c r="S71" s="125"/>
      <c r="T71" s="125"/>
    </row>
    <row r="72" spans="2:20" s="26" customFormat="1" ht="36" x14ac:dyDescent="0.2">
      <c r="B72" s="125" t="s">
        <v>673</v>
      </c>
      <c r="C72" s="125" t="s">
        <v>637</v>
      </c>
      <c r="D72" s="126" t="s">
        <v>638</v>
      </c>
      <c r="E72" s="125" t="s">
        <v>639</v>
      </c>
      <c r="F72" s="125" t="s">
        <v>302</v>
      </c>
      <c r="G72" s="125" t="s">
        <v>250</v>
      </c>
      <c r="H72" s="125" t="s">
        <v>579</v>
      </c>
      <c r="I72" s="125" t="s">
        <v>149</v>
      </c>
      <c r="J72" s="125" t="s">
        <v>32</v>
      </c>
      <c r="K72" s="127">
        <v>74699.570000000007</v>
      </c>
      <c r="L72" s="127">
        <v>5602.48</v>
      </c>
      <c r="M72" s="127">
        <v>5602.46</v>
      </c>
      <c r="N72" s="128">
        <v>0</v>
      </c>
      <c r="O72" s="128">
        <v>0</v>
      </c>
      <c r="P72" s="127">
        <v>63494.63</v>
      </c>
      <c r="Q72" s="128">
        <v>0</v>
      </c>
      <c r="R72" s="125">
        <v>2019</v>
      </c>
      <c r="S72" s="125"/>
      <c r="T72" s="125"/>
    </row>
    <row r="73" spans="2:20" s="26" customFormat="1" ht="48" x14ac:dyDescent="0.2">
      <c r="B73" s="125" t="s">
        <v>674</v>
      </c>
      <c r="C73" s="125" t="s">
        <v>640</v>
      </c>
      <c r="D73" s="126" t="s">
        <v>641</v>
      </c>
      <c r="E73" s="125" t="s">
        <v>642</v>
      </c>
      <c r="F73" s="125" t="s">
        <v>302</v>
      </c>
      <c r="G73" s="125" t="s">
        <v>250</v>
      </c>
      <c r="H73" s="125" t="s">
        <v>579</v>
      </c>
      <c r="I73" s="125" t="s">
        <v>149</v>
      </c>
      <c r="J73" s="125" t="s">
        <v>32</v>
      </c>
      <c r="K73" s="127">
        <v>45897.16</v>
      </c>
      <c r="L73" s="128">
        <v>0</v>
      </c>
      <c r="M73" s="127">
        <v>3442.28</v>
      </c>
      <c r="N73" s="127">
        <v>3442.3</v>
      </c>
      <c r="O73" s="128">
        <v>0</v>
      </c>
      <c r="P73" s="127">
        <v>39012.58</v>
      </c>
      <c r="Q73" s="128">
        <v>0</v>
      </c>
      <c r="R73" s="125">
        <v>2019</v>
      </c>
      <c r="S73" s="125"/>
      <c r="T73" s="125"/>
    </row>
    <row r="74" spans="2:20" s="26" customFormat="1" ht="36" x14ac:dyDescent="0.2">
      <c r="B74" s="125" t="s">
        <v>675</v>
      </c>
      <c r="C74" s="125" t="s">
        <v>643</v>
      </c>
      <c r="D74" s="126" t="s">
        <v>644</v>
      </c>
      <c r="E74" s="125" t="s">
        <v>645</v>
      </c>
      <c r="F74" s="125" t="s">
        <v>302</v>
      </c>
      <c r="G74" s="125" t="s">
        <v>250</v>
      </c>
      <c r="H74" s="125" t="s">
        <v>579</v>
      </c>
      <c r="I74" s="125" t="s">
        <v>149</v>
      </c>
      <c r="J74" s="125" t="s">
        <v>32</v>
      </c>
      <c r="K74" s="127">
        <v>53277.85</v>
      </c>
      <c r="L74" s="128">
        <v>0</v>
      </c>
      <c r="M74" s="127">
        <v>3995.83</v>
      </c>
      <c r="N74" s="127">
        <v>3995.85</v>
      </c>
      <c r="O74" s="128">
        <v>0</v>
      </c>
      <c r="P74" s="127">
        <v>45286.17</v>
      </c>
      <c r="Q74" s="128">
        <v>0</v>
      </c>
      <c r="R74" s="125">
        <v>2019</v>
      </c>
      <c r="S74" s="125"/>
      <c r="T74" s="125"/>
    </row>
    <row r="75" spans="2:20" s="26" customFormat="1" ht="36" x14ac:dyDescent="0.2">
      <c r="B75" s="125" t="s">
        <v>676</v>
      </c>
      <c r="C75" s="125" t="s">
        <v>646</v>
      </c>
      <c r="D75" s="126" t="s">
        <v>647</v>
      </c>
      <c r="E75" s="125" t="s">
        <v>648</v>
      </c>
      <c r="F75" s="125" t="s">
        <v>302</v>
      </c>
      <c r="G75" s="125" t="s">
        <v>250</v>
      </c>
      <c r="H75" s="125" t="s">
        <v>579</v>
      </c>
      <c r="I75" s="125" t="s">
        <v>149</v>
      </c>
      <c r="J75" s="125" t="s">
        <v>32</v>
      </c>
      <c r="K75" s="127">
        <v>20968.13</v>
      </c>
      <c r="L75" s="128">
        <v>0</v>
      </c>
      <c r="M75" s="127">
        <v>1572.6</v>
      </c>
      <c r="N75" s="127">
        <v>1572.62</v>
      </c>
      <c r="O75" s="128">
        <v>0</v>
      </c>
      <c r="P75" s="127">
        <v>17822.91</v>
      </c>
      <c r="Q75" s="128">
        <v>0</v>
      </c>
      <c r="R75" s="125">
        <v>2019</v>
      </c>
      <c r="S75" s="125"/>
      <c r="T75" s="125"/>
    </row>
    <row r="76" spans="2:20" s="26" customFormat="1" ht="36" x14ac:dyDescent="0.2">
      <c r="B76" s="125" t="s">
        <v>677</v>
      </c>
      <c r="C76" s="125" t="s">
        <v>649</v>
      </c>
      <c r="D76" s="126" t="s">
        <v>650</v>
      </c>
      <c r="E76" s="125" t="s">
        <v>651</v>
      </c>
      <c r="F76" s="125" t="s">
        <v>302</v>
      </c>
      <c r="G76" s="125" t="s">
        <v>250</v>
      </c>
      <c r="H76" s="125" t="s">
        <v>579</v>
      </c>
      <c r="I76" s="125" t="s">
        <v>149</v>
      </c>
      <c r="J76" s="125" t="s">
        <v>32</v>
      </c>
      <c r="K76" s="127">
        <v>182431.66</v>
      </c>
      <c r="L76" s="127">
        <v>13682.38</v>
      </c>
      <c r="M76" s="127">
        <v>13682.37</v>
      </c>
      <c r="N76" s="128">
        <v>0</v>
      </c>
      <c r="O76" s="128">
        <v>0</v>
      </c>
      <c r="P76" s="127">
        <v>155066.91</v>
      </c>
      <c r="Q76" s="128">
        <v>0</v>
      </c>
      <c r="R76" s="125">
        <v>2019</v>
      </c>
      <c r="S76" s="125"/>
      <c r="T76" s="125"/>
    </row>
    <row r="77" spans="2:20" s="26" customFormat="1" ht="24" x14ac:dyDescent="0.2">
      <c r="B77" s="125" t="s">
        <v>678</v>
      </c>
      <c r="C77" s="125" t="s">
        <v>652</v>
      </c>
      <c r="D77" s="126" t="s">
        <v>653</v>
      </c>
      <c r="E77" s="125" t="s">
        <v>654</v>
      </c>
      <c r="F77" s="125" t="s">
        <v>302</v>
      </c>
      <c r="G77" s="125" t="s">
        <v>250</v>
      </c>
      <c r="H77" s="125" t="s">
        <v>579</v>
      </c>
      <c r="I77" s="125" t="s">
        <v>149</v>
      </c>
      <c r="J77" s="125" t="s">
        <v>32</v>
      </c>
      <c r="K77" s="127">
        <v>19562.849999999999</v>
      </c>
      <c r="L77" s="128">
        <v>0</v>
      </c>
      <c r="M77" s="127">
        <v>1467.21</v>
      </c>
      <c r="N77" s="127">
        <v>1467.22</v>
      </c>
      <c r="O77" s="128">
        <v>0</v>
      </c>
      <c r="P77" s="127">
        <v>16628.419999999998</v>
      </c>
      <c r="Q77" s="128">
        <v>0</v>
      </c>
      <c r="R77" s="125">
        <v>2019</v>
      </c>
      <c r="S77" s="125"/>
      <c r="T77" s="125"/>
    </row>
    <row r="78" spans="2:20" s="26" customFormat="1" ht="12" x14ac:dyDescent="0.2">
      <c r="B78" s="130" t="s">
        <v>412</v>
      </c>
      <c r="C78" s="130"/>
      <c r="D78" s="321" t="s">
        <v>299</v>
      </c>
      <c r="E78" s="321"/>
      <c r="F78" s="321"/>
      <c r="G78" s="321"/>
      <c r="H78" s="321"/>
      <c r="I78" s="321"/>
      <c r="J78" s="321"/>
      <c r="K78" s="321"/>
      <c r="L78" s="321"/>
      <c r="M78" s="321"/>
      <c r="N78" s="321"/>
      <c r="O78" s="321"/>
      <c r="P78" s="321"/>
      <c r="Q78" s="321"/>
      <c r="R78" s="321"/>
      <c r="S78" s="321"/>
      <c r="T78" s="321"/>
    </row>
    <row r="79" spans="2:20" s="26" customFormat="1" ht="60" x14ac:dyDescent="0.2">
      <c r="B79" s="125" t="s">
        <v>417</v>
      </c>
      <c r="C79" s="136" t="s">
        <v>787</v>
      </c>
      <c r="D79" s="126" t="s">
        <v>300</v>
      </c>
      <c r="E79" s="125" t="s">
        <v>301</v>
      </c>
      <c r="F79" s="125" t="s">
        <v>302</v>
      </c>
      <c r="G79" s="125" t="s">
        <v>303</v>
      </c>
      <c r="H79" s="125" t="s">
        <v>192</v>
      </c>
      <c r="I79" s="125" t="s">
        <v>149</v>
      </c>
      <c r="J79" s="125" t="s">
        <v>32</v>
      </c>
      <c r="K79" s="127">
        <f>L79+M79+P79</f>
        <v>360006.56</v>
      </c>
      <c r="L79" s="127">
        <v>27000.5</v>
      </c>
      <c r="M79" s="127">
        <v>27000.5</v>
      </c>
      <c r="N79" s="128">
        <v>0</v>
      </c>
      <c r="O79" s="128">
        <v>0</v>
      </c>
      <c r="P79" s="127">
        <v>306005.56</v>
      </c>
      <c r="Q79" s="128">
        <v>0</v>
      </c>
      <c r="R79" s="129">
        <v>2021</v>
      </c>
      <c r="S79" s="140"/>
      <c r="T79" s="140"/>
    </row>
    <row r="80" spans="2:20" s="26" customFormat="1" ht="48" x14ac:dyDescent="0.2">
      <c r="B80" s="125" t="s">
        <v>418</v>
      </c>
      <c r="C80" s="136" t="s">
        <v>788</v>
      </c>
      <c r="D80" s="126" t="s">
        <v>304</v>
      </c>
      <c r="E80" s="125" t="s">
        <v>305</v>
      </c>
      <c r="F80" s="125" t="s">
        <v>302</v>
      </c>
      <c r="G80" s="125" t="s">
        <v>250</v>
      </c>
      <c r="H80" s="125" t="s">
        <v>192</v>
      </c>
      <c r="I80" s="125" t="s">
        <v>149</v>
      </c>
      <c r="J80" s="125" t="s">
        <v>32</v>
      </c>
      <c r="K80" s="127">
        <v>171993</v>
      </c>
      <c r="L80" s="127">
        <v>12900</v>
      </c>
      <c r="M80" s="127">
        <v>12899</v>
      </c>
      <c r="N80" s="128">
        <v>0</v>
      </c>
      <c r="O80" s="128">
        <v>0</v>
      </c>
      <c r="P80" s="127">
        <v>146194</v>
      </c>
      <c r="Q80" s="128">
        <v>0</v>
      </c>
      <c r="R80" s="129">
        <v>2021</v>
      </c>
      <c r="S80" s="140"/>
      <c r="T80" s="140"/>
    </row>
    <row r="81" spans="2:20" s="26" customFormat="1" ht="48" x14ac:dyDescent="0.2">
      <c r="B81" s="125" t="s">
        <v>416</v>
      </c>
      <c r="C81" s="125" t="s">
        <v>789</v>
      </c>
      <c r="D81" s="126" t="s">
        <v>306</v>
      </c>
      <c r="E81" s="125" t="s">
        <v>307</v>
      </c>
      <c r="F81" s="125" t="s">
        <v>302</v>
      </c>
      <c r="G81" s="125" t="s">
        <v>273</v>
      </c>
      <c r="H81" s="125" t="s">
        <v>192</v>
      </c>
      <c r="I81" s="125" t="s">
        <v>149</v>
      </c>
      <c r="J81" s="125" t="s">
        <v>32</v>
      </c>
      <c r="K81" s="127">
        <v>132323</v>
      </c>
      <c r="L81" s="127">
        <v>9925</v>
      </c>
      <c r="M81" s="127">
        <v>9924</v>
      </c>
      <c r="N81" s="128">
        <v>0</v>
      </c>
      <c r="O81" s="128">
        <v>0</v>
      </c>
      <c r="P81" s="127">
        <v>112474</v>
      </c>
      <c r="Q81" s="128">
        <v>0</v>
      </c>
      <c r="R81" s="129">
        <v>2021</v>
      </c>
      <c r="S81" s="125"/>
      <c r="T81" s="125"/>
    </row>
    <row r="82" spans="2:20" s="26" customFormat="1" ht="12" x14ac:dyDescent="0.2">
      <c r="B82" s="130" t="s">
        <v>706</v>
      </c>
      <c r="C82" s="130"/>
      <c r="D82" s="321" t="s">
        <v>193</v>
      </c>
      <c r="E82" s="321"/>
      <c r="F82" s="321"/>
      <c r="G82" s="321"/>
      <c r="H82" s="321"/>
      <c r="I82" s="321"/>
      <c r="J82" s="321"/>
      <c r="K82" s="321"/>
      <c r="L82" s="321"/>
      <c r="M82" s="321"/>
      <c r="N82" s="321"/>
      <c r="O82" s="321"/>
      <c r="P82" s="321"/>
      <c r="Q82" s="321"/>
      <c r="R82" s="321"/>
      <c r="S82" s="321"/>
      <c r="T82" s="321"/>
    </row>
    <row r="83" spans="2:20" s="26" customFormat="1" ht="36" x14ac:dyDescent="0.2">
      <c r="B83" s="125" t="s">
        <v>707</v>
      </c>
      <c r="C83" s="125" t="s">
        <v>679</v>
      </c>
      <c r="D83" s="126" t="s">
        <v>308</v>
      </c>
      <c r="E83" s="125" t="s">
        <v>309</v>
      </c>
      <c r="F83" s="125" t="s">
        <v>302</v>
      </c>
      <c r="G83" s="125" t="s">
        <v>269</v>
      </c>
      <c r="H83" s="125" t="s">
        <v>310</v>
      </c>
      <c r="I83" s="125" t="s">
        <v>149</v>
      </c>
      <c r="J83" s="125" t="s">
        <v>32</v>
      </c>
      <c r="K83" s="127">
        <v>7044.7</v>
      </c>
      <c r="L83" s="125">
        <v>528.36</v>
      </c>
      <c r="M83" s="125">
        <v>528.35</v>
      </c>
      <c r="N83" s="128">
        <v>0</v>
      </c>
      <c r="O83" s="128">
        <v>0</v>
      </c>
      <c r="P83" s="127">
        <v>5987.99</v>
      </c>
      <c r="Q83" s="128">
        <v>0</v>
      </c>
      <c r="R83" s="129">
        <v>2021</v>
      </c>
      <c r="S83" s="125"/>
      <c r="T83" s="125"/>
    </row>
    <row r="84" spans="2:20" s="26" customFormat="1" ht="36" x14ac:dyDescent="0.2">
      <c r="B84" s="125" t="s">
        <v>708</v>
      </c>
      <c r="C84" s="125" t="s">
        <v>680</v>
      </c>
      <c r="D84" s="126" t="s">
        <v>311</v>
      </c>
      <c r="E84" s="125" t="s">
        <v>312</v>
      </c>
      <c r="F84" s="125" t="s">
        <v>302</v>
      </c>
      <c r="G84" s="125" t="s">
        <v>246</v>
      </c>
      <c r="H84" s="125" t="s">
        <v>310</v>
      </c>
      <c r="I84" s="125" t="s">
        <v>149</v>
      </c>
      <c r="J84" s="125" t="s">
        <v>32</v>
      </c>
      <c r="K84" s="127">
        <v>8407.06</v>
      </c>
      <c r="L84" s="125">
        <v>630.53</v>
      </c>
      <c r="M84" s="125">
        <v>630.53</v>
      </c>
      <c r="N84" s="128">
        <v>0</v>
      </c>
      <c r="O84" s="128">
        <v>0</v>
      </c>
      <c r="P84" s="127">
        <v>7146</v>
      </c>
      <c r="Q84" s="128">
        <v>0</v>
      </c>
      <c r="R84" s="142">
        <v>2020</v>
      </c>
      <c r="S84" s="125"/>
      <c r="T84" s="125"/>
    </row>
    <row r="85" spans="2:20" s="26" customFormat="1" ht="36" x14ac:dyDescent="0.2">
      <c r="B85" s="125" t="s">
        <v>709</v>
      </c>
      <c r="C85" s="125" t="s">
        <v>681</v>
      </c>
      <c r="D85" s="126" t="s">
        <v>313</v>
      </c>
      <c r="E85" s="125" t="s">
        <v>314</v>
      </c>
      <c r="F85" s="125" t="s">
        <v>302</v>
      </c>
      <c r="G85" s="125" t="s">
        <v>253</v>
      </c>
      <c r="H85" s="125" t="s">
        <v>310</v>
      </c>
      <c r="I85" s="125" t="s">
        <v>149</v>
      </c>
      <c r="J85" s="125" t="s">
        <v>32</v>
      </c>
      <c r="K85" s="127">
        <v>24994.11</v>
      </c>
      <c r="L85" s="127">
        <v>1874.56</v>
      </c>
      <c r="M85" s="127">
        <v>1874.55</v>
      </c>
      <c r="N85" s="128">
        <v>0</v>
      </c>
      <c r="O85" s="128">
        <v>0</v>
      </c>
      <c r="P85" s="127">
        <v>21245</v>
      </c>
      <c r="Q85" s="128">
        <v>0</v>
      </c>
      <c r="R85" s="142">
        <v>2021</v>
      </c>
      <c r="S85" s="125"/>
      <c r="T85" s="125"/>
    </row>
    <row r="86" spans="2:20" s="26" customFormat="1" ht="48" x14ac:dyDescent="0.2">
      <c r="B86" s="125" t="s">
        <v>710</v>
      </c>
      <c r="C86" s="125" t="s">
        <v>682</v>
      </c>
      <c r="D86" s="126" t="s">
        <v>315</v>
      </c>
      <c r="E86" s="125" t="s">
        <v>254</v>
      </c>
      <c r="F86" s="125" t="s">
        <v>302</v>
      </c>
      <c r="G86" s="125" t="s">
        <v>273</v>
      </c>
      <c r="H86" s="125" t="s">
        <v>310</v>
      </c>
      <c r="I86" s="125" t="s">
        <v>149</v>
      </c>
      <c r="J86" s="125" t="s">
        <v>32</v>
      </c>
      <c r="K86" s="127">
        <v>15906</v>
      </c>
      <c r="L86" s="127">
        <v>1194</v>
      </c>
      <c r="M86" s="127">
        <v>1192</v>
      </c>
      <c r="N86" s="128">
        <v>0</v>
      </c>
      <c r="O86" s="128">
        <v>0</v>
      </c>
      <c r="P86" s="127">
        <v>13520</v>
      </c>
      <c r="Q86" s="128">
        <v>0</v>
      </c>
      <c r="R86" s="129">
        <v>2021</v>
      </c>
      <c r="S86" s="125"/>
      <c r="T86" s="125"/>
    </row>
    <row r="87" spans="2:20" s="26" customFormat="1" ht="48" x14ac:dyDescent="0.2">
      <c r="B87" s="125" t="s">
        <v>711</v>
      </c>
      <c r="C87" s="125" t="s">
        <v>683</v>
      </c>
      <c r="D87" s="126" t="s">
        <v>316</v>
      </c>
      <c r="E87" s="125" t="s">
        <v>317</v>
      </c>
      <c r="F87" s="125" t="s">
        <v>302</v>
      </c>
      <c r="G87" s="125" t="s">
        <v>250</v>
      </c>
      <c r="H87" s="125" t="s">
        <v>310</v>
      </c>
      <c r="I87" s="125" t="s">
        <v>149</v>
      </c>
      <c r="J87" s="125" t="s">
        <v>32</v>
      </c>
      <c r="K87" s="127">
        <v>18632</v>
      </c>
      <c r="L87" s="127">
        <v>1398</v>
      </c>
      <c r="M87" s="127">
        <v>1397</v>
      </c>
      <c r="N87" s="128">
        <v>0</v>
      </c>
      <c r="O87" s="128">
        <v>0</v>
      </c>
      <c r="P87" s="127">
        <v>15837</v>
      </c>
      <c r="Q87" s="128">
        <v>0</v>
      </c>
      <c r="R87" s="129">
        <v>2021</v>
      </c>
      <c r="S87" s="125"/>
      <c r="T87" s="125"/>
    </row>
    <row r="88" spans="2:20" s="26" customFormat="1" ht="12" x14ac:dyDescent="0.2">
      <c r="B88" s="137">
        <v>2</v>
      </c>
      <c r="C88" s="137"/>
      <c r="D88" s="326" t="s">
        <v>389</v>
      </c>
      <c r="E88" s="326"/>
      <c r="F88" s="326"/>
      <c r="G88" s="326"/>
      <c r="H88" s="326"/>
      <c r="I88" s="326"/>
      <c r="J88" s="326"/>
      <c r="K88" s="326"/>
      <c r="L88" s="326"/>
      <c r="M88" s="326"/>
      <c r="N88" s="326"/>
      <c r="O88" s="326"/>
      <c r="P88" s="326"/>
      <c r="Q88" s="326"/>
      <c r="R88" s="326"/>
      <c r="S88" s="326"/>
      <c r="T88" s="326"/>
    </row>
    <row r="89" spans="2:20" s="26" customFormat="1" ht="12" x14ac:dyDescent="0.2">
      <c r="B89" s="137">
        <v>2.1</v>
      </c>
      <c r="C89" s="137"/>
      <c r="D89" s="326" t="s">
        <v>318</v>
      </c>
      <c r="E89" s="326"/>
      <c r="F89" s="326"/>
      <c r="G89" s="326"/>
      <c r="H89" s="326"/>
      <c r="I89" s="326"/>
      <c r="J89" s="326"/>
      <c r="K89" s="326"/>
      <c r="L89" s="326"/>
      <c r="M89" s="326"/>
      <c r="N89" s="326"/>
      <c r="O89" s="326"/>
      <c r="P89" s="326"/>
      <c r="Q89" s="326"/>
      <c r="R89" s="326"/>
      <c r="S89" s="326"/>
      <c r="T89" s="326"/>
    </row>
    <row r="90" spans="2:20" s="26" customFormat="1" ht="12" x14ac:dyDescent="0.2">
      <c r="B90" s="137" t="s">
        <v>215</v>
      </c>
      <c r="C90" s="137"/>
      <c r="D90" s="326" t="s">
        <v>319</v>
      </c>
      <c r="E90" s="326"/>
      <c r="F90" s="326"/>
      <c r="G90" s="326"/>
      <c r="H90" s="326"/>
      <c r="I90" s="326"/>
      <c r="J90" s="326"/>
      <c r="K90" s="326"/>
      <c r="L90" s="326"/>
      <c r="M90" s="326"/>
      <c r="N90" s="326"/>
      <c r="O90" s="326"/>
      <c r="P90" s="326"/>
      <c r="Q90" s="326"/>
      <c r="R90" s="326"/>
      <c r="S90" s="326"/>
      <c r="T90" s="326"/>
    </row>
    <row r="91" spans="2:20" s="26" customFormat="1" ht="12" x14ac:dyDescent="0.2">
      <c r="B91" s="130" t="s">
        <v>175</v>
      </c>
      <c r="C91" s="143"/>
      <c r="D91" s="321" t="s">
        <v>792</v>
      </c>
      <c r="E91" s="321"/>
      <c r="F91" s="321"/>
      <c r="G91" s="321"/>
      <c r="H91" s="321"/>
      <c r="I91" s="321"/>
      <c r="J91" s="321"/>
      <c r="K91" s="321"/>
      <c r="L91" s="321"/>
      <c r="M91" s="321"/>
      <c r="N91" s="321"/>
      <c r="O91" s="321"/>
      <c r="P91" s="321"/>
      <c r="Q91" s="321"/>
      <c r="R91" s="321"/>
      <c r="S91" s="321"/>
      <c r="T91" s="321"/>
    </row>
    <row r="92" spans="2:20" s="26" customFormat="1" ht="36" x14ac:dyDescent="0.2">
      <c r="B92" s="144" t="s">
        <v>176</v>
      </c>
      <c r="C92" s="125" t="s">
        <v>797</v>
      </c>
      <c r="D92" s="139" t="s">
        <v>798</v>
      </c>
      <c r="E92" s="125" t="s">
        <v>799</v>
      </c>
      <c r="F92" s="125" t="s">
        <v>791</v>
      </c>
      <c r="G92" s="125" t="s">
        <v>253</v>
      </c>
      <c r="H92" s="125" t="s">
        <v>800</v>
      </c>
      <c r="I92" s="125" t="s">
        <v>149</v>
      </c>
      <c r="J92" s="125" t="s">
        <v>32</v>
      </c>
      <c r="K92" s="145">
        <f>L92+P92</f>
        <v>993615.3</v>
      </c>
      <c r="L92" s="145">
        <v>149042.29999999999</v>
      </c>
      <c r="M92" s="145">
        <v>0</v>
      </c>
      <c r="N92" s="145">
        <v>0</v>
      </c>
      <c r="O92" s="145">
        <v>0</v>
      </c>
      <c r="P92" s="145">
        <v>844573</v>
      </c>
      <c r="Q92" s="146">
        <v>0</v>
      </c>
      <c r="R92" s="147">
        <v>2021</v>
      </c>
      <c r="S92" s="148"/>
      <c r="T92" s="148"/>
    </row>
    <row r="93" spans="2:20" s="26" customFormat="1" ht="12" x14ac:dyDescent="0.2">
      <c r="B93" s="130" t="s">
        <v>178</v>
      </c>
      <c r="C93" s="130"/>
      <c r="D93" s="321" t="s">
        <v>167</v>
      </c>
      <c r="E93" s="321"/>
      <c r="F93" s="321"/>
      <c r="G93" s="321"/>
      <c r="H93" s="321"/>
      <c r="I93" s="321"/>
      <c r="J93" s="321"/>
      <c r="K93" s="321"/>
      <c r="L93" s="321"/>
      <c r="M93" s="321"/>
      <c r="N93" s="321"/>
      <c r="O93" s="321"/>
      <c r="P93" s="321"/>
      <c r="Q93" s="321"/>
      <c r="R93" s="321"/>
      <c r="S93" s="321"/>
      <c r="T93" s="321"/>
    </row>
    <row r="94" spans="2:20" s="26" customFormat="1" ht="20.25" customHeight="1" x14ac:dyDescent="0.2">
      <c r="B94" s="323" t="s">
        <v>176</v>
      </c>
      <c r="C94" s="318" t="s">
        <v>840</v>
      </c>
      <c r="D94" s="330" t="s">
        <v>320</v>
      </c>
      <c r="E94" s="323" t="s">
        <v>252</v>
      </c>
      <c r="F94" s="319" t="s">
        <v>791</v>
      </c>
      <c r="G94" s="319" t="s">
        <v>253</v>
      </c>
      <c r="H94" s="323" t="s">
        <v>168</v>
      </c>
      <c r="I94" s="323" t="s">
        <v>149</v>
      </c>
      <c r="J94" s="323" t="s">
        <v>32</v>
      </c>
      <c r="K94" s="318">
        <f>L94+P94+N94</f>
        <v>1298334.1200000001</v>
      </c>
      <c r="L94" s="318">
        <v>0</v>
      </c>
      <c r="M94" s="322">
        <v>0</v>
      </c>
      <c r="N94" s="318">
        <v>194750.12</v>
      </c>
      <c r="O94" s="322">
        <v>0</v>
      </c>
      <c r="P94" s="318">
        <v>1103584</v>
      </c>
      <c r="Q94" s="322">
        <v>0</v>
      </c>
      <c r="R94" s="319">
        <v>2021</v>
      </c>
      <c r="S94" s="323"/>
      <c r="T94" s="323"/>
    </row>
    <row r="95" spans="2:20" s="26" customFormat="1" ht="15" customHeight="1" x14ac:dyDescent="0.2">
      <c r="B95" s="323"/>
      <c r="C95" s="318"/>
      <c r="D95" s="330"/>
      <c r="E95" s="323"/>
      <c r="F95" s="320"/>
      <c r="G95" s="320"/>
      <c r="H95" s="323"/>
      <c r="I95" s="323"/>
      <c r="J95" s="323"/>
      <c r="K95" s="318"/>
      <c r="L95" s="318"/>
      <c r="M95" s="322"/>
      <c r="N95" s="318"/>
      <c r="O95" s="322"/>
      <c r="P95" s="318"/>
      <c r="Q95" s="322"/>
      <c r="R95" s="320"/>
      <c r="S95" s="323"/>
      <c r="T95" s="323"/>
    </row>
    <row r="96" spans="2:20" s="26" customFormat="1" ht="12" x14ac:dyDescent="0.2">
      <c r="B96" s="130" t="s">
        <v>184</v>
      </c>
      <c r="C96" s="130"/>
      <c r="D96" s="321" t="s">
        <v>321</v>
      </c>
      <c r="E96" s="321"/>
      <c r="F96" s="321"/>
      <c r="G96" s="321"/>
      <c r="H96" s="321"/>
      <c r="I96" s="321"/>
      <c r="J96" s="321"/>
      <c r="K96" s="321"/>
      <c r="L96" s="321"/>
      <c r="M96" s="321"/>
      <c r="N96" s="321"/>
      <c r="O96" s="321"/>
      <c r="P96" s="321"/>
      <c r="Q96" s="321"/>
      <c r="R96" s="321"/>
      <c r="S96" s="321"/>
      <c r="T96" s="321"/>
    </row>
    <row r="97" spans="2:20" s="26" customFormat="1" ht="23.25" customHeight="1" x14ac:dyDescent="0.2">
      <c r="B97" s="323" t="s">
        <v>179</v>
      </c>
      <c r="C97" s="323" t="s">
        <v>684</v>
      </c>
      <c r="D97" s="330" t="s">
        <v>322</v>
      </c>
      <c r="E97" s="323" t="s">
        <v>249</v>
      </c>
      <c r="F97" s="319" t="s">
        <v>791</v>
      </c>
      <c r="G97" s="323" t="s">
        <v>250</v>
      </c>
      <c r="H97" s="323" t="s">
        <v>161</v>
      </c>
      <c r="I97" s="323" t="s">
        <v>149</v>
      </c>
      <c r="J97" s="323" t="s">
        <v>152</v>
      </c>
      <c r="K97" s="318">
        <f>L97+P97</f>
        <v>102635.81</v>
      </c>
      <c r="L97" s="318">
        <v>15395.38</v>
      </c>
      <c r="M97" s="322">
        <v>0</v>
      </c>
      <c r="N97" s="322">
        <v>0</v>
      </c>
      <c r="O97" s="322">
        <v>0</v>
      </c>
      <c r="P97" s="318">
        <v>87240.43</v>
      </c>
      <c r="Q97" s="322">
        <v>0</v>
      </c>
      <c r="R97" s="323">
        <v>2020</v>
      </c>
      <c r="S97" s="323"/>
      <c r="T97" s="323"/>
    </row>
    <row r="98" spans="2:20" s="26" customFormat="1" ht="12" x14ac:dyDescent="0.2">
      <c r="B98" s="323"/>
      <c r="C98" s="323"/>
      <c r="D98" s="330"/>
      <c r="E98" s="323"/>
      <c r="F98" s="320"/>
      <c r="G98" s="323"/>
      <c r="H98" s="323"/>
      <c r="I98" s="323"/>
      <c r="J98" s="323"/>
      <c r="K98" s="318"/>
      <c r="L98" s="318"/>
      <c r="M98" s="322"/>
      <c r="N98" s="322"/>
      <c r="O98" s="322"/>
      <c r="P98" s="318"/>
      <c r="Q98" s="322"/>
      <c r="R98" s="323"/>
      <c r="S98" s="323"/>
      <c r="T98" s="323"/>
    </row>
    <row r="99" spans="2:20" s="26" customFormat="1" ht="23.25" customHeight="1" x14ac:dyDescent="0.2">
      <c r="B99" s="323" t="s">
        <v>181</v>
      </c>
      <c r="C99" s="323" t="s">
        <v>685</v>
      </c>
      <c r="D99" s="330" t="s">
        <v>323</v>
      </c>
      <c r="E99" s="323" t="s">
        <v>249</v>
      </c>
      <c r="F99" s="319" t="s">
        <v>791</v>
      </c>
      <c r="G99" s="323" t="s">
        <v>250</v>
      </c>
      <c r="H99" s="323" t="s">
        <v>161</v>
      </c>
      <c r="I99" s="323" t="s">
        <v>149</v>
      </c>
      <c r="J99" s="323" t="s">
        <v>152</v>
      </c>
      <c r="K99" s="318">
        <f>L99+P99</f>
        <v>85542.82</v>
      </c>
      <c r="L99" s="318">
        <v>12831.43</v>
      </c>
      <c r="M99" s="322">
        <v>0</v>
      </c>
      <c r="N99" s="322">
        <v>0</v>
      </c>
      <c r="O99" s="322">
        <v>0</v>
      </c>
      <c r="P99" s="318">
        <v>72711.39</v>
      </c>
      <c r="Q99" s="322">
        <v>0</v>
      </c>
      <c r="R99" s="323">
        <v>2020</v>
      </c>
      <c r="S99" s="323"/>
      <c r="T99" s="323"/>
    </row>
    <row r="100" spans="2:20" s="26" customFormat="1" ht="12" x14ac:dyDescent="0.2">
      <c r="B100" s="323"/>
      <c r="C100" s="323"/>
      <c r="D100" s="330"/>
      <c r="E100" s="323"/>
      <c r="F100" s="320"/>
      <c r="G100" s="323"/>
      <c r="H100" s="323"/>
      <c r="I100" s="323"/>
      <c r="J100" s="323"/>
      <c r="K100" s="318"/>
      <c r="L100" s="318"/>
      <c r="M100" s="322"/>
      <c r="N100" s="322"/>
      <c r="O100" s="322"/>
      <c r="P100" s="318"/>
      <c r="Q100" s="322"/>
      <c r="R100" s="323"/>
      <c r="S100" s="323"/>
      <c r="T100" s="323"/>
    </row>
    <row r="101" spans="2:20" s="26" customFormat="1" ht="23.25" customHeight="1" x14ac:dyDescent="0.2">
      <c r="B101" s="323" t="s">
        <v>182</v>
      </c>
      <c r="C101" s="323" t="s">
        <v>686</v>
      </c>
      <c r="D101" s="330" t="s">
        <v>470</v>
      </c>
      <c r="E101" s="323" t="s">
        <v>249</v>
      </c>
      <c r="F101" s="319" t="s">
        <v>791</v>
      </c>
      <c r="G101" s="323" t="s">
        <v>250</v>
      </c>
      <c r="H101" s="323" t="s">
        <v>161</v>
      </c>
      <c r="I101" s="323" t="s">
        <v>149</v>
      </c>
      <c r="J101" s="323" t="s">
        <v>152</v>
      </c>
      <c r="K101" s="318">
        <f>L101+P101</f>
        <v>556847.35</v>
      </c>
      <c r="L101" s="318">
        <v>110903.35</v>
      </c>
      <c r="M101" s="322">
        <v>0</v>
      </c>
      <c r="N101" s="322">
        <v>0</v>
      </c>
      <c r="O101" s="322">
        <v>0</v>
      </c>
      <c r="P101" s="318">
        <v>445944</v>
      </c>
      <c r="Q101" s="322">
        <v>0</v>
      </c>
      <c r="R101" s="323">
        <v>2020</v>
      </c>
      <c r="S101" s="323"/>
      <c r="T101" s="323"/>
    </row>
    <row r="102" spans="2:20" s="26" customFormat="1" ht="12" x14ac:dyDescent="0.2">
      <c r="B102" s="323"/>
      <c r="C102" s="323"/>
      <c r="D102" s="330"/>
      <c r="E102" s="323"/>
      <c r="F102" s="320"/>
      <c r="G102" s="323"/>
      <c r="H102" s="323"/>
      <c r="I102" s="323"/>
      <c r="J102" s="323"/>
      <c r="K102" s="318"/>
      <c r="L102" s="318"/>
      <c r="M102" s="322"/>
      <c r="N102" s="322"/>
      <c r="O102" s="322"/>
      <c r="P102" s="318"/>
      <c r="Q102" s="322"/>
      <c r="R102" s="323"/>
      <c r="S102" s="323"/>
      <c r="T102" s="323"/>
    </row>
    <row r="103" spans="2:20" s="26" customFormat="1" ht="12" x14ac:dyDescent="0.2">
      <c r="B103" s="323" t="s">
        <v>183</v>
      </c>
      <c r="C103" s="323" t="s">
        <v>687</v>
      </c>
      <c r="D103" s="330" t="s">
        <v>469</v>
      </c>
      <c r="E103" s="323" t="s">
        <v>258</v>
      </c>
      <c r="F103" s="319" t="s">
        <v>791</v>
      </c>
      <c r="G103" s="323" t="s">
        <v>269</v>
      </c>
      <c r="H103" s="323" t="s">
        <v>161</v>
      </c>
      <c r="I103" s="323" t="s">
        <v>149</v>
      </c>
      <c r="J103" s="323" t="s">
        <v>152</v>
      </c>
      <c r="K103" s="318">
        <f>L103+P103</f>
        <v>745219.15</v>
      </c>
      <c r="L103" s="318">
        <v>380256.77</v>
      </c>
      <c r="M103" s="322">
        <v>0</v>
      </c>
      <c r="N103" s="322">
        <v>0</v>
      </c>
      <c r="O103" s="322">
        <v>0</v>
      </c>
      <c r="P103" s="318">
        <v>364962.38</v>
      </c>
      <c r="Q103" s="322">
        <v>0</v>
      </c>
      <c r="R103" s="323">
        <v>2020</v>
      </c>
      <c r="S103" s="323"/>
      <c r="T103" s="323"/>
    </row>
    <row r="104" spans="2:20" s="26" customFormat="1" ht="12" x14ac:dyDescent="0.2">
      <c r="B104" s="323"/>
      <c r="C104" s="323"/>
      <c r="D104" s="330"/>
      <c r="E104" s="323"/>
      <c r="F104" s="320"/>
      <c r="G104" s="323"/>
      <c r="H104" s="323"/>
      <c r="I104" s="323"/>
      <c r="J104" s="323"/>
      <c r="K104" s="318"/>
      <c r="L104" s="318"/>
      <c r="M104" s="322"/>
      <c r="N104" s="322"/>
      <c r="O104" s="322"/>
      <c r="P104" s="318"/>
      <c r="Q104" s="322"/>
      <c r="R104" s="323"/>
      <c r="S104" s="323"/>
      <c r="T104" s="323"/>
    </row>
    <row r="105" spans="2:20" s="26" customFormat="1" ht="23.25" customHeight="1" x14ac:dyDescent="0.2">
      <c r="B105" s="323" t="s">
        <v>419</v>
      </c>
      <c r="C105" s="323" t="s">
        <v>688</v>
      </c>
      <c r="D105" s="330" t="s">
        <v>324</v>
      </c>
      <c r="E105" s="323" t="s">
        <v>244</v>
      </c>
      <c r="F105" s="319" t="s">
        <v>791</v>
      </c>
      <c r="G105" s="323" t="s">
        <v>246</v>
      </c>
      <c r="H105" s="323" t="s">
        <v>161</v>
      </c>
      <c r="I105" s="323" t="s">
        <v>149</v>
      </c>
      <c r="J105" s="323" t="s">
        <v>152</v>
      </c>
      <c r="K105" s="318">
        <v>383477.23</v>
      </c>
      <c r="L105" s="318">
        <v>57521.58</v>
      </c>
      <c r="M105" s="322">
        <v>0</v>
      </c>
      <c r="N105" s="322">
        <v>0</v>
      </c>
      <c r="O105" s="322">
        <v>0</v>
      </c>
      <c r="P105" s="318">
        <v>325955.65000000002</v>
      </c>
      <c r="Q105" s="322">
        <v>0</v>
      </c>
      <c r="R105" s="323">
        <v>2020</v>
      </c>
      <c r="S105" s="323"/>
      <c r="T105" s="323"/>
    </row>
    <row r="106" spans="2:20" s="26" customFormat="1" ht="12" x14ac:dyDescent="0.2">
      <c r="B106" s="323"/>
      <c r="C106" s="323"/>
      <c r="D106" s="330"/>
      <c r="E106" s="323"/>
      <c r="F106" s="320"/>
      <c r="G106" s="323"/>
      <c r="H106" s="323"/>
      <c r="I106" s="323"/>
      <c r="J106" s="323"/>
      <c r="K106" s="318"/>
      <c r="L106" s="318"/>
      <c r="M106" s="322"/>
      <c r="N106" s="322"/>
      <c r="O106" s="322"/>
      <c r="P106" s="318"/>
      <c r="Q106" s="322"/>
      <c r="R106" s="323"/>
      <c r="S106" s="323"/>
      <c r="T106" s="323"/>
    </row>
    <row r="107" spans="2:20" s="26" customFormat="1" ht="20.25" customHeight="1" x14ac:dyDescent="0.2">
      <c r="B107" s="323" t="s">
        <v>420</v>
      </c>
      <c r="C107" s="323" t="s">
        <v>689</v>
      </c>
      <c r="D107" s="330" t="s">
        <v>325</v>
      </c>
      <c r="E107" s="323" t="s">
        <v>254</v>
      </c>
      <c r="F107" s="319" t="s">
        <v>791</v>
      </c>
      <c r="G107" s="323" t="s">
        <v>326</v>
      </c>
      <c r="H107" s="323" t="s">
        <v>161</v>
      </c>
      <c r="I107" s="323" t="s">
        <v>149</v>
      </c>
      <c r="J107" s="323" t="s">
        <v>152</v>
      </c>
      <c r="K107" s="318">
        <f>L107+P107</f>
        <v>1030366</v>
      </c>
      <c r="L107" s="318">
        <v>154555</v>
      </c>
      <c r="M107" s="322">
        <v>0</v>
      </c>
      <c r="N107" s="322">
        <v>0</v>
      </c>
      <c r="O107" s="322">
        <v>0</v>
      </c>
      <c r="P107" s="318">
        <v>875811</v>
      </c>
      <c r="Q107" s="322">
        <v>0</v>
      </c>
      <c r="R107" s="319">
        <v>2022</v>
      </c>
      <c r="S107" s="323"/>
      <c r="T107" s="323"/>
    </row>
    <row r="108" spans="2:20" s="26" customFormat="1" ht="15" customHeight="1" x14ac:dyDescent="0.2">
      <c r="B108" s="323"/>
      <c r="C108" s="323"/>
      <c r="D108" s="330"/>
      <c r="E108" s="323"/>
      <c r="F108" s="320"/>
      <c r="G108" s="323"/>
      <c r="H108" s="323"/>
      <c r="I108" s="323"/>
      <c r="J108" s="323"/>
      <c r="K108" s="318"/>
      <c r="L108" s="318"/>
      <c r="M108" s="322"/>
      <c r="N108" s="322"/>
      <c r="O108" s="322"/>
      <c r="P108" s="318"/>
      <c r="Q108" s="322"/>
      <c r="R108" s="320"/>
      <c r="S108" s="323"/>
      <c r="T108" s="323"/>
    </row>
    <row r="109" spans="2:20" s="26" customFormat="1" ht="23.25" customHeight="1" x14ac:dyDescent="0.2">
      <c r="B109" s="323" t="s">
        <v>421</v>
      </c>
      <c r="C109" s="323" t="s">
        <v>690</v>
      </c>
      <c r="D109" s="330" t="s">
        <v>327</v>
      </c>
      <c r="E109" s="323" t="s">
        <v>252</v>
      </c>
      <c r="F109" s="319" t="s">
        <v>791</v>
      </c>
      <c r="G109" s="323" t="s">
        <v>253</v>
      </c>
      <c r="H109" s="323" t="s">
        <v>161</v>
      </c>
      <c r="I109" s="323" t="s">
        <v>149</v>
      </c>
      <c r="J109" s="323" t="s">
        <v>152</v>
      </c>
      <c r="K109" s="318">
        <v>1134682.3999999999</v>
      </c>
      <c r="L109" s="318">
        <v>281857.40000000002</v>
      </c>
      <c r="M109" s="322">
        <v>0</v>
      </c>
      <c r="N109" s="322">
        <v>0</v>
      </c>
      <c r="O109" s="322">
        <v>0</v>
      </c>
      <c r="P109" s="318">
        <v>852825</v>
      </c>
      <c r="Q109" s="322">
        <v>0</v>
      </c>
      <c r="R109" s="323">
        <v>2021</v>
      </c>
      <c r="S109" s="323"/>
      <c r="T109" s="323"/>
    </row>
    <row r="110" spans="2:20" s="26" customFormat="1" ht="12" x14ac:dyDescent="0.2">
      <c r="B110" s="323"/>
      <c r="C110" s="323"/>
      <c r="D110" s="330"/>
      <c r="E110" s="323"/>
      <c r="F110" s="320"/>
      <c r="G110" s="323"/>
      <c r="H110" s="323"/>
      <c r="I110" s="323"/>
      <c r="J110" s="323"/>
      <c r="K110" s="318"/>
      <c r="L110" s="318"/>
      <c r="M110" s="322"/>
      <c r="N110" s="322"/>
      <c r="O110" s="322"/>
      <c r="P110" s="318"/>
      <c r="Q110" s="322"/>
      <c r="R110" s="323"/>
      <c r="S110" s="323"/>
      <c r="T110" s="323"/>
    </row>
    <row r="111" spans="2:20" s="26" customFormat="1" ht="36" x14ac:dyDescent="0.2">
      <c r="B111" s="139" t="s">
        <v>802</v>
      </c>
      <c r="C111" s="139" t="s">
        <v>803</v>
      </c>
      <c r="D111" s="139" t="s">
        <v>804</v>
      </c>
      <c r="E111" s="139" t="s">
        <v>249</v>
      </c>
      <c r="F111" s="125" t="s">
        <v>805</v>
      </c>
      <c r="G111" s="125" t="s">
        <v>250</v>
      </c>
      <c r="H111" s="125" t="s">
        <v>161</v>
      </c>
      <c r="I111" s="144" t="s">
        <v>149</v>
      </c>
      <c r="J111" s="144" t="s">
        <v>152</v>
      </c>
      <c r="K111" s="149">
        <f>L111+P111</f>
        <v>450000</v>
      </c>
      <c r="L111" s="149">
        <v>168881.2</v>
      </c>
      <c r="M111" s="150">
        <v>0</v>
      </c>
      <c r="N111" s="150">
        <v>0</v>
      </c>
      <c r="O111" s="150">
        <v>0</v>
      </c>
      <c r="P111" s="149">
        <v>281118.8</v>
      </c>
      <c r="Q111" s="150">
        <v>0</v>
      </c>
      <c r="R111" s="144">
        <v>2021</v>
      </c>
      <c r="S111" s="144"/>
      <c r="T111" s="144"/>
    </row>
    <row r="112" spans="2:20" s="26" customFormat="1" ht="12" x14ac:dyDescent="0.2">
      <c r="B112" s="130" t="s">
        <v>793</v>
      </c>
      <c r="C112" s="130"/>
      <c r="D112" s="321" t="s">
        <v>165</v>
      </c>
      <c r="E112" s="321"/>
      <c r="F112" s="321"/>
      <c r="G112" s="321"/>
      <c r="H112" s="321"/>
      <c r="I112" s="321"/>
      <c r="J112" s="321"/>
      <c r="K112" s="321"/>
      <c r="L112" s="321"/>
      <c r="M112" s="321"/>
      <c r="N112" s="321"/>
      <c r="O112" s="321"/>
      <c r="P112" s="321"/>
      <c r="Q112" s="321"/>
      <c r="R112" s="321"/>
      <c r="S112" s="321"/>
      <c r="T112" s="321"/>
    </row>
    <row r="113" spans="2:20" s="26" customFormat="1" ht="23.25" customHeight="1" x14ac:dyDescent="0.2">
      <c r="B113" s="323" t="s">
        <v>186</v>
      </c>
      <c r="C113" s="332" t="s">
        <v>806</v>
      </c>
      <c r="D113" s="330" t="s">
        <v>328</v>
      </c>
      <c r="E113" s="323" t="s">
        <v>252</v>
      </c>
      <c r="F113" s="319" t="s">
        <v>791</v>
      </c>
      <c r="G113" s="319" t="s">
        <v>253</v>
      </c>
      <c r="H113" s="323" t="s">
        <v>329</v>
      </c>
      <c r="I113" s="323" t="s">
        <v>149</v>
      </c>
      <c r="J113" s="323" t="s">
        <v>32</v>
      </c>
      <c r="K113" s="318">
        <v>192231.91</v>
      </c>
      <c r="L113" s="318">
        <v>28834.79</v>
      </c>
      <c r="M113" s="322">
        <v>0</v>
      </c>
      <c r="N113" s="322">
        <v>0</v>
      </c>
      <c r="O113" s="322">
        <v>0</v>
      </c>
      <c r="P113" s="318">
        <v>163397.12</v>
      </c>
      <c r="Q113" s="322">
        <v>0</v>
      </c>
      <c r="R113" s="323">
        <v>2021</v>
      </c>
      <c r="S113" s="323"/>
      <c r="T113" s="323"/>
    </row>
    <row r="114" spans="2:20" s="26" customFormat="1" ht="12" x14ac:dyDescent="0.2">
      <c r="B114" s="323"/>
      <c r="C114" s="333"/>
      <c r="D114" s="330"/>
      <c r="E114" s="323"/>
      <c r="F114" s="320"/>
      <c r="G114" s="320"/>
      <c r="H114" s="323"/>
      <c r="I114" s="323"/>
      <c r="J114" s="323"/>
      <c r="K114" s="318"/>
      <c r="L114" s="318"/>
      <c r="M114" s="322"/>
      <c r="N114" s="322"/>
      <c r="O114" s="322"/>
      <c r="P114" s="318"/>
      <c r="Q114" s="322"/>
      <c r="R114" s="323"/>
      <c r="S114" s="323"/>
      <c r="T114" s="323"/>
    </row>
    <row r="115" spans="2:20" s="26" customFormat="1" ht="23.25" customHeight="1" x14ac:dyDescent="0.2">
      <c r="B115" s="323" t="s">
        <v>188</v>
      </c>
      <c r="C115" s="318" t="s">
        <v>807</v>
      </c>
      <c r="D115" s="330" t="s">
        <v>391</v>
      </c>
      <c r="E115" s="323" t="s">
        <v>249</v>
      </c>
      <c r="F115" s="319" t="s">
        <v>791</v>
      </c>
      <c r="G115" s="323" t="s">
        <v>250</v>
      </c>
      <c r="H115" s="323" t="s">
        <v>329</v>
      </c>
      <c r="I115" s="323" t="s">
        <v>149</v>
      </c>
      <c r="J115" s="323" t="s">
        <v>32</v>
      </c>
      <c r="K115" s="318">
        <v>130739.7</v>
      </c>
      <c r="L115" s="318">
        <v>19610.96</v>
      </c>
      <c r="M115" s="322">
        <v>0</v>
      </c>
      <c r="N115" s="322">
        <v>0</v>
      </c>
      <c r="O115" s="322">
        <v>0</v>
      </c>
      <c r="P115" s="318">
        <v>111128.74</v>
      </c>
      <c r="Q115" s="322">
        <v>0</v>
      </c>
      <c r="R115" s="323">
        <v>2019</v>
      </c>
      <c r="S115" s="323"/>
      <c r="T115" s="323"/>
    </row>
    <row r="116" spans="2:20" s="26" customFormat="1" ht="12" x14ac:dyDescent="0.2">
      <c r="B116" s="323"/>
      <c r="C116" s="318"/>
      <c r="D116" s="330"/>
      <c r="E116" s="323"/>
      <c r="F116" s="320"/>
      <c r="G116" s="323"/>
      <c r="H116" s="323"/>
      <c r="I116" s="323"/>
      <c r="J116" s="323"/>
      <c r="K116" s="318"/>
      <c r="L116" s="318"/>
      <c r="M116" s="322"/>
      <c r="N116" s="322"/>
      <c r="O116" s="322"/>
      <c r="P116" s="318"/>
      <c r="Q116" s="322"/>
      <c r="R116" s="323"/>
      <c r="S116" s="323"/>
      <c r="T116" s="323"/>
    </row>
    <row r="117" spans="2:20" s="26" customFormat="1" ht="23.25" customHeight="1" x14ac:dyDescent="0.2">
      <c r="B117" s="323" t="s">
        <v>189</v>
      </c>
      <c r="C117" s="318" t="s">
        <v>808</v>
      </c>
      <c r="D117" s="330" t="s">
        <v>392</v>
      </c>
      <c r="E117" s="323" t="s">
        <v>244</v>
      </c>
      <c r="F117" s="319" t="s">
        <v>791</v>
      </c>
      <c r="G117" s="323" t="s">
        <v>246</v>
      </c>
      <c r="H117" s="323" t="s">
        <v>329</v>
      </c>
      <c r="I117" s="323" t="s">
        <v>149</v>
      </c>
      <c r="J117" s="323" t="s">
        <v>32</v>
      </c>
      <c r="K117" s="318">
        <f>L117+O117+P117</f>
        <v>180357.27000000002</v>
      </c>
      <c r="L117" s="318">
        <v>6208.52</v>
      </c>
      <c r="M117" s="318">
        <v>0</v>
      </c>
      <c r="N117" s="318">
        <v>0</v>
      </c>
      <c r="O117" s="318">
        <v>138967.14000000001</v>
      </c>
      <c r="P117" s="318">
        <v>35181.61</v>
      </c>
      <c r="Q117" s="322">
        <v>0</v>
      </c>
      <c r="R117" s="323">
        <v>2020</v>
      </c>
      <c r="S117" s="323"/>
      <c r="T117" s="323"/>
    </row>
    <row r="118" spans="2:20" s="26" customFormat="1" ht="12" x14ac:dyDescent="0.2">
      <c r="B118" s="323"/>
      <c r="C118" s="318"/>
      <c r="D118" s="330"/>
      <c r="E118" s="323"/>
      <c r="F118" s="320"/>
      <c r="G118" s="323"/>
      <c r="H118" s="323"/>
      <c r="I118" s="323"/>
      <c r="J118" s="323"/>
      <c r="K118" s="318"/>
      <c r="L118" s="318"/>
      <c r="M118" s="318"/>
      <c r="N118" s="318"/>
      <c r="O118" s="318"/>
      <c r="P118" s="318"/>
      <c r="Q118" s="322"/>
      <c r="R118" s="323"/>
      <c r="S118" s="323"/>
      <c r="T118" s="323"/>
    </row>
    <row r="119" spans="2:20" s="26" customFormat="1" ht="23.25" customHeight="1" x14ac:dyDescent="0.2">
      <c r="B119" s="323" t="s">
        <v>422</v>
      </c>
      <c r="C119" s="318" t="s">
        <v>809</v>
      </c>
      <c r="D119" s="330" t="s">
        <v>393</v>
      </c>
      <c r="E119" s="323" t="s">
        <v>254</v>
      </c>
      <c r="F119" s="319" t="s">
        <v>791</v>
      </c>
      <c r="G119" s="323" t="s">
        <v>273</v>
      </c>
      <c r="H119" s="323" t="s">
        <v>329</v>
      </c>
      <c r="I119" s="323" t="s">
        <v>149</v>
      </c>
      <c r="J119" s="323" t="s">
        <v>32</v>
      </c>
      <c r="K119" s="318">
        <v>100447.44</v>
      </c>
      <c r="L119" s="318">
        <v>15067.12</v>
      </c>
      <c r="M119" s="322">
        <v>0</v>
      </c>
      <c r="N119" s="322">
        <v>0</v>
      </c>
      <c r="O119" s="322">
        <v>0</v>
      </c>
      <c r="P119" s="318">
        <v>85380.32</v>
      </c>
      <c r="Q119" s="322">
        <v>0</v>
      </c>
      <c r="R119" s="323">
        <v>2021</v>
      </c>
      <c r="S119" s="323"/>
      <c r="T119" s="323"/>
    </row>
    <row r="120" spans="2:20" s="26" customFormat="1" ht="12" x14ac:dyDescent="0.2">
      <c r="B120" s="323"/>
      <c r="C120" s="318"/>
      <c r="D120" s="330"/>
      <c r="E120" s="323"/>
      <c r="F120" s="320"/>
      <c r="G120" s="323"/>
      <c r="H120" s="323"/>
      <c r="I120" s="323"/>
      <c r="J120" s="323"/>
      <c r="K120" s="318"/>
      <c r="L120" s="318"/>
      <c r="M120" s="322"/>
      <c r="N120" s="322"/>
      <c r="O120" s="322"/>
      <c r="P120" s="318"/>
      <c r="Q120" s="322"/>
      <c r="R120" s="323"/>
      <c r="S120" s="323"/>
      <c r="T120" s="323"/>
    </row>
    <row r="121" spans="2:20" s="26" customFormat="1" ht="12" x14ac:dyDescent="0.2">
      <c r="B121" s="323" t="s">
        <v>423</v>
      </c>
      <c r="C121" s="318" t="s">
        <v>810</v>
      </c>
      <c r="D121" s="330" t="s">
        <v>394</v>
      </c>
      <c r="E121" s="323" t="s">
        <v>258</v>
      </c>
      <c r="F121" s="319" t="s">
        <v>791</v>
      </c>
      <c r="G121" s="323" t="s">
        <v>269</v>
      </c>
      <c r="H121" s="323" t="s">
        <v>329</v>
      </c>
      <c r="I121" s="323" t="s">
        <v>149</v>
      </c>
      <c r="J121" s="323" t="s">
        <v>32</v>
      </c>
      <c r="K121" s="318">
        <v>38050.839999999997</v>
      </c>
      <c r="L121" s="318">
        <v>5707.63</v>
      </c>
      <c r="M121" s="322">
        <v>0</v>
      </c>
      <c r="N121" s="322">
        <v>0</v>
      </c>
      <c r="O121" s="322">
        <v>0</v>
      </c>
      <c r="P121" s="318">
        <v>32343.21</v>
      </c>
      <c r="Q121" s="322">
        <v>0</v>
      </c>
      <c r="R121" s="319">
        <v>2020</v>
      </c>
      <c r="S121" s="323"/>
      <c r="T121" s="323"/>
    </row>
    <row r="122" spans="2:20" s="26" customFormat="1" ht="15" customHeight="1" x14ac:dyDescent="0.2">
      <c r="B122" s="323"/>
      <c r="C122" s="318"/>
      <c r="D122" s="330"/>
      <c r="E122" s="323"/>
      <c r="F122" s="320"/>
      <c r="G122" s="323"/>
      <c r="H122" s="323"/>
      <c r="I122" s="323"/>
      <c r="J122" s="323"/>
      <c r="K122" s="318"/>
      <c r="L122" s="318"/>
      <c r="M122" s="322"/>
      <c r="N122" s="322"/>
      <c r="O122" s="322"/>
      <c r="P122" s="318"/>
      <c r="Q122" s="322"/>
      <c r="R122" s="320"/>
      <c r="S122" s="323"/>
      <c r="T122" s="323"/>
    </row>
    <row r="123" spans="2:20" s="26" customFormat="1" ht="12" x14ac:dyDescent="0.2">
      <c r="B123" s="137" t="s">
        <v>216</v>
      </c>
      <c r="C123" s="137"/>
      <c r="D123" s="326" t="s">
        <v>330</v>
      </c>
      <c r="E123" s="326"/>
      <c r="F123" s="326"/>
      <c r="G123" s="326"/>
      <c r="H123" s="326"/>
      <c r="I123" s="326"/>
      <c r="J123" s="326"/>
      <c r="K123" s="326"/>
      <c r="L123" s="326"/>
      <c r="M123" s="326"/>
      <c r="N123" s="326"/>
      <c r="O123" s="326"/>
      <c r="P123" s="326"/>
      <c r="Q123" s="326"/>
      <c r="R123" s="326"/>
      <c r="S123" s="326"/>
      <c r="T123" s="326"/>
    </row>
    <row r="124" spans="2:20" s="26" customFormat="1" ht="12" x14ac:dyDescent="0.2">
      <c r="B124" s="130" t="s">
        <v>190</v>
      </c>
      <c r="C124" s="130"/>
      <c r="D124" s="321" t="s">
        <v>173</v>
      </c>
      <c r="E124" s="321"/>
      <c r="F124" s="321"/>
      <c r="G124" s="321"/>
      <c r="H124" s="321"/>
      <c r="I124" s="321"/>
      <c r="J124" s="321"/>
      <c r="K124" s="321"/>
      <c r="L124" s="321"/>
      <c r="M124" s="321"/>
      <c r="N124" s="321"/>
      <c r="O124" s="321"/>
      <c r="P124" s="321"/>
      <c r="Q124" s="321"/>
      <c r="R124" s="321"/>
      <c r="S124" s="321"/>
      <c r="T124" s="321"/>
    </row>
    <row r="125" spans="2:20" s="26" customFormat="1" ht="36" x14ac:dyDescent="0.2">
      <c r="B125" s="125" t="s">
        <v>191</v>
      </c>
      <c r="C125" s="138" t="s">
        <v>811</v>
      </c>
      <c r="D125" s="126" t="s">
        <v>331</v>
      </c>
      <c r="E125" s="125" t="s">
        <v>252</v>
      </c>
      <c r="F125" s="125" t="s">
        <v>332</v>
      </c>
      <c r="G125" s="125" t="s">
        <v>253</v>
      </c>
      <c r="H125" s="125" t="s">
        <v>174</v>
      </c>
      <c r="I125" s="125" t="s">
        <v>149</v>
      </c>
      <c r="J125" s="125" t="s">
        <v>152</v>
      </c>
      <c r="K125" s="127">
        <v>57925</v>
      </c>
      <c r="L125" s="127">
        <v>8690</v>
      </c>
      <c r="M125" s="128">
        <v>0</v>
      </c>
      <c r="N125" s="128">
        <v>0</v>
      </c>
      <c r="O125" s="128">
        <v>0</v>
      </c>
      <c r="P125" s="127">
        <v>49235</v>
      </c>
      <c r="Q125" s="128">
        <v>0</v>
      </c>
      <c r="R125" s="125">
        <v>2016</v>
      </c>
      <c r="S125" s="125"/>
      <c r="T125" s="125"/>
    </row>
    <row r="126" spans="2:20" s="26" customFormat="1" ht="12" x14ac:dyDescent="0.2">
      <c r="B126" s="137" t="s">
        <v>217</v>
      </c>
      <c r="C126" s="137"/>
      <c r="D126" s="326" t="s">
        <v>333</v>
      </c>
      <c r="E126" s="326"/>
      <c r="F126" s="326"/>
      <c r="G126" s="326"/>
      <c r="H126" s="326"/>
      <c r="I126" s="326"/>
      <c r="J126" s="326"/>
      <c r="K126" s="326"/>
      <c r="L126" s="326"/>
      <c r="M126" s="326"/>
      <c r="N126" s="326"/>
      <c r="O126" s="326"/>
      <c r="P126" s="326"/>
      <c r="Q126" s="326"/>
      <c r="R126" s="326"/>
      <c r="S126" s="326"/>
      <c r="T126" s="326"/>
    </row>
    <row r="127" spans="2:20" s="26" customFormat="1" ht="12" x14ac:dyDescent="0.2">
      <c r="B127" s="130" t="s">
        <v>194</v>
      </c>
      <c r="C127" s="130"/>
      <c r="D127" s="321" t="s">
        <v>209</v>
      </c>
      <c r="E127" s="321"/>
      <c r="F127" s="321"/>
      <c r="G127" s="321"/>
      <c r="H127" s="321"/>
      <c r="I127" s="321"/>
      <c r="J127" s="321"/>
      <c r="K127" s="321"/>
      <c r="L127" s="321"/>
      <c r="M127" s="321"/>
      <c r="N127" s="321"/>
      <c r="O127" s="321"/>
      <c r="P127" s="321"/>
      <c r="Q127" s="321"/>
      <c r="R127" s="321"/>
      <c r="S127" s="321"/>
      <c r="T127" s="321"/>
    </row>
    <row r="128" spans="2:20" s="26" customFormat="1" ht="36" x14ac:dyDescent="0.2">
      <c r="B128" s="125" t="s">
        <v>195</v>
      </c>
      <c r="C128" s="127" t="s">
        <v>812</v>
      </c>
      <c r="D128" s="126" t="s">
        <v>334</v>
      </c>
      <c r="E128" s="125" t="s">
        <v>335</v>
      </c>
      <c r="F128" s="125" t="s">
        <v>336</v>
      </c>
      <c r="G128" s="125" t="s">
        <v>253</v>
      </c>
      <c r="H128" s="125" t="s">
        <v>210</v>
      </c>
      <c r="I128" s="125" t="s">
        <v>149</v>
      </c>
      <c r="J128" s="125" t="s">
        <v>32</v>
      </c>
      <c r="K128" s="127">
        <f>L128+P128</f>
        <v>2559135.1500000004</v>
      </c>
      <c r="L128" s="127">
        <v>383870.28</v>
      </c>
      <c r="M128" s="127">
        <v>0</v>
      </c>
      <c r="N128" s="127">
        <v>0</v>
      </c>
      <c r="O128" s="127">
        <v>0</v>
      </c>
      <c r="P128" s="127">
        <v>2175264.87</v>
      </c>
      <c r="Q128" s="128">
        <v>0</v>
      </c>
      <c r="R128" s="125">
        <v>2020</v>
      </c>
      <c r="S128" s="129"/>
      <c r="T128" s="129"/>
    </row>
    <row r="129" spans="2:20" s="26" customFormat="1" ht="12" x14ac:dyDescent="0.2">
      <c r="B129" s="130" t="s">
        <v>197</v>
      </c>
      <c r="C129" s="130"/>
      <c r="D129" s="321" t="s">
        <v>337</v>
      </c>
      <c r="E129" s="321"/>
      <c r="F129" s="321"/>
      <c r="G129" s="321"/>
      <c r="H129" s="321"/>
      <c r="I129" s="321"/>
      <c r="J129" s="321"/>
      <c r="K129" s="321"/>
      <c r="L129" s="321"/>
      <c r="M129" s="321"/>
      <c r="N129" s="321"/>
      <c r="O129" s="321"/>
      <c r="P129" s="321"/>
      <c r="Q129" s="321"/>
      <c r="R129" s="321"/>
      <c r="S129" s="321"/>
      <c r="T129" s="321"/>
    </row>
    <row r="130" spans="2:20" s="26" customFormat="1" ht="36" x14ac:dyDescent="0.2">
      <c r="B130" s="125" t="s">
        <v>198</v>
      </c>
      <c r="C130" s="127" t="s">
        <v>813</v>
      </c>
      <c r="D130" s="126" t="s">
        <v>338</v>
      </c>
      <c r="E130" s="125" t="s">
        <v>339</v>
      </c>
      <c r="F130" s="125" t="s">
        <v>336</v>
      </c>
      <c r="G130" s="125" t="s">
        <v>340</v>
      </c>
      <c r="H130" s="125" t="s">
        <v>211</v>
      </c>
      <c r="I130" s="125" t="s">
        <v>149</v>
      </c>
      <c r="J130" s="125" t="s">
        <v>32</v>
      </c>
      <c r="K130" s="127">
        <v>4477307</v>
      </c>
      <c r="L130" s="127">
        <v>0</v>
      </c>
      <c r="M130" s="127">
        <v>0</v>
      </c>
      <c r="N130" s="127">
        <v>671596.05</v>
      </c>
      <c r="O130" s="127">
        <v>0</v>
      </c>
      <c r="P130" s="127">
        <v>3805710.95</v>
      </c>
      <c r="Q130" s="128">
        <v>0</v>
      </c>
      <c r="R130" s="125">
        <v>2019</v>
      </c>
      <c r="S130" s="129"/>
      <c r="T130" s="129"/>
    </row>
    <row r="131" spans="2:20" s="26" customFormat="1" ht="12" x14ac:dyDescent="0.2">
      <c r="B131" s="130" t="s">
        <v>386</v>
      </c>
      <c r="C131" s="130"/>
      <c r="D131" s="321" t="s">
        <v>206</v>
      </c>
      <c r="E131" s="321"/>
      <c r="F131" s="321"/>
      <c r="G131" s="321"/>
      <c r="H131" s="321"/>
      <c r="I131" s="321"/>
      <c r="J131" s="321"/>
      <c r="K131" s="321"/>
      <c r="L131" s="321"/>
      <c r="M131" s="321"/>
      <c r="N131" s="321"/>
      <c r="O131" s="321"/>
      <c r="P131" s="321"/>
      <c r="Q131" s="321"/>
      <c r="R131" s="321"/>
      <c r="S131" s="321"/>
      <c r="T131" s="321"/>
    </row>
    <row r="132" spans="2:20" s="26" customFormat="1" ht="36" x14ac:dyDescent="0.2">
      <c r="B132" s="125" t="s">
        <v>424</v>
      </c>
      <c r="C132" s="125" t="s">
        <v>819</v>
      </c>
      <c r="D132" s="126" t="s">
        <v>341</v>
      </c>
      <c r="E132" s="125" t="s">
        <v>342</v>
      </c>
      <c r="F132" s="125" t="s">
        <v>336</v>
      </c>
      <c r="G132" s="125" t="s">
        <v>246</v>
      </c>
      <c r="H132" s="125" t="s">
        <v>208</v>
      </c>
      <c r="I132" s="125" t="s">
        <v>149</v>
      </c>
      <c r="J132" s="125" t="s">
        <v>32</v>
      </c>
      <c r="K132" s="127">
        <f>L132+P132</f>
        <v>845515.15</v>
      </c>
      <c r="L132" s="127">
        <v>269918.12</v>
      </c>
      <c r="M132" s="127">
        <v>0</v>
      </c>
      <c r="N132" s="127">
        <v>0</v>
      </c>
      <c r="O132" s="127">
        <v>0</v>
      </c>
      <c r="P132" s="127">
        <v>575597.03</v>
      </c>
      <c r="Q132" s="127">
        <v>0</v>
      </c>
      <c r="R132" s="125">
        <v>2019</v>
      </c>
      <c r="S132" s="129"/>
      <c r="T132" s="129"/>
    </row>
    <row r="133" spans="2:20" s="26" customFormat="1" ht="24" x14ac:dyDescent="0.2">
      <c r="B133" s="125" t="s">
        <v>425</v>
      </c>
      <c r="C133" s="125" t="s">
        <v>820</v>
      </c>
      <c r="D133" s="126" t="s">
        <v>343</v>
      </c>
      <c r="E133" s="125" t="s">
        <v>344</v>
      </c>
      <c r="F133" s="125" t="s">
        <v>336</v>
      </c>
      <c r="G133" s="125" t="s">
        <v>273</v>
      </c>
      <c r="H133" s="125" t="s">
        <v>208</v>
      </c>
      <c r="I133" s="125" t="s">
        <v>149</v>
      </c>
      <c r="J133" s="125" t="s">
        <v>32</v>
      </c>
      <c r="K133" s="127">
        <f>N133+P133</f>
        <v>1797691.56</v>
      </c>
      <c r="L133" s="127">
        <v>0</v>
      </c>
      <c r="M133" s="127">
        <v>0</v>
      </c>
      <c r="N133" s="127">
        <v>653820.42000000004</v>
      </c>
      <c r="O133" s="127">
        <v>0</v>
      </c>
      <c r="P133" s="127">
        <v>1143871.1399999999</v>
      </c>
      <c r="Q133" s="127">
        <v>0</v>
      </c>
      <c r="R133" s="125">
        <v>2020</v>
      </c>
      <c r="S133" s="129"/>
      <c r="T133" s="129"/>
    </row>
    <row r="134" spans="2:20" s="26" customFormat="1" ht="23.25" customHeight="1" x14ac:dyDescent="0.2">
      <c r="B134" s="323" t="s">
        <v>426</v>
      </c>
      <c r="C134" s="319" t="s">
        <v>821</v>
      </c>
      <c r="D134" s="330" t="s">
        <v>345</v>
      </c>
      <c r="E134" s="319" t="s">
        <v>801</v>
      </c>
      <c r="F134" s="323" t="s">
        <v>336</v>
      </c>
      <c r="G134" s="323" t="s">
        <v>269</v>
      </c>
      <c r="H134" s="323" t="s">
        <v>208</v>
      </c>
      <c r="I134" s="323" t="s">
        <v>149</v>
      </c>
      <c r="J134" s="323" t="s">
        <v>32</v>
      </c>
      <c r="K134" s="318">
        <f>L134+N134+P134</f>
        <v>905471.58000000007</v>
      </c>
      <c r="L134" s="318">
        <v>84500</v>
      </c>
      <c r="M134" s="318">
        <v>0</v>
      </c>
      <c r="N134" s="318">
        <v>371818.58</v>
      </c>
      <c r="O134" s="318">
        <v>0</v>
      </c>
      <c r="P134" s="318">
        <v>449153</v>
      </c>
      <c r="Q134" s="318">
        <v>0</v>
      </c>
      <c r="R134" s="323">
        <v>2019</v>
      </c>
      <c r="S134" s="325"/>
      <c r="T134" s="325"/>
    </row>
    <row r="135" spans="2:20" s="26" customFormat="1" ht="12" x14ac:dyDescent="0.2">
      <c r="B135" s="323"/>
      <c r="C135" s="320"/>
      <c r="D135" s="330"/>
      <c r="E135" s="320"/>
      <c r="F135" s="323"/>
      <c r="G135" s="323"/>
      <c r="H135" s="323"/>
      <c r="I135" s="323"/>
      <c r="J135" s="323"/>
      <c r="K135" s="318"/>
      <c r="L135" s="318"/>
      <c r="M135" s="318"/>
      <c r="N135" s="318"/>
      <c r="O135" s="318"/>
      <c r="P135" s="318"/>
      <c r="Q135" s="318"/>
      <c r="R135" s="323"/>
      <c r="S135" s="325"/>
      <c r="T135" s="325"/>
    </row>
    <row r="136" spans="2:20" s="26" customFormat="1" ht="36" x14ac:dyDescent="0.2">
      <c r="B136" s="125" t="s">
        <v>427</v>
      </c>
      <c r="C136" s="125" t="s">
        <v>822</v>
      </c>
      <c r="D136" s="126" t="s">
        <v>346</v>
      </c>
      <c r="E136" s="125" t="s">
        <v>335</v>
      </c>
      <c r="F136" s="125" t="s">
        <v>336</v>
      </c>
      <c r="G136" s="125" t="s">
        <v>253</v>
      </c>
      <c r="H136" s="125" t="s">
        <v>208</v>
      </c>
      <c r="I136" s="125" t="s">
        <v>149</v>
      </c>
      <c r="J136" s="125" t="s">
        <v>32</v>
      </c>
      <c r="K136" s="127">
        <f>L136+N136+P136</f>
        <v>4050991.2</v>
      </c>
      <c r="L136" s="127">
        <v>642382.46</v>
      </c>
      <c r="M136" s="127">
        <v>0</v>
      </c>
      <c r="N136" s="127">
        <v>800000</v>
      </c>
      <c r="O136" s="127">
        <v>0</v>
      </c>
      <c r="P136" s="127">
        <v>2608608.7400000002</v>
      </c>
      <c r="Q136" s="127">
        <v>0</v>
      </c>
      <c r="R136" s="125">
        <v>2020</v>
      </c>
      <c r="S136" s="129"/>
      <c r="T136" s="129"/>
    </row>
    <row r="137" spans="2:20" s="26" customFormat="1" ht="36" x14ac:dyDescent="0.2">
      <c r="B137" s="125" t="s">
        <v>428</v>
      </c>
      <c r="C137" s="125" t="s">
        <v>823</v>
      </c>
      <c r="D137" s="126" t="s">
        <v>347</v>
      </c>
      <c r="E137" s="125" t="s">
        <v>348</v>
      </c>
      <c r="F137" s="125" t="s">
        <v>336</v>
      </c>
      <c r="G137" s="125" t="s">
        <v>250</v>
      </c>
      <c r="H137" s="125" t="s">
        <v>208</v>
      </c>
      <c r="I137" s="125" t="s">
        <v>149</v>
      </c>
      <c r="J137" s="125" t="s">
        <v>32</v>
      </c>
      <c r="K137" s="127">
        <f>L137+P137</f>
        <v>1321260</v>
      </c>
      <c r="L137" s="127">
        <v>381061.87</v>
      </c>
      <c r="M137" s="127">
        <v>0</v>
      </c>
      <c r="N137" s="127">
        <v>0</v>
      </c>
      <c r="O137" s="127">
        <v>0</v>
      </c>
      <c r="P137" s="127">
        <v>940198.13</v>
      </c>
      <c r="Q137" s="127">
        <v>0</v>
      </c>
      <c r="R137" s="125">
        <v>2020</v>
      </c>
      <c r="S137" s="129"/>
      <c r="T137" s="129"/>
    </row>
    <row r="138" spans="2:20" s="26" customFormat="1" ht="24" x14ac:dyDescent="0.2">
      <c r="B138" s="127" t="s">
        <v>814</v>
      </c>
      <c r="C138" s="125" t="s">
        <v>824</v>
      </c>
      <c r="D138" s="139" t="s">
        <v>828</v>
      </c>
      <c r="E138" s="139" t="s">
        <v>342</v>
      </c>
      <c r="F138" s="125" t="s">
        <v>336</v>
      </c>
      <c r="G138" s="125" t="s">
        <v>246</v>
      </c>
      <c r="H138" s="125" t="s">
        <v>208</v>
      </c>
      <c r="I138" s="133" t="s">
        <v>149</v>
      </c>
      <c r="J138" s="133" t="s">
        <v>32</v>
      </c>
      <c r="K138" s="127">
        <f>L138+P138</f>
        <v>225802.40000000002</v>
      </c>
      <c r="L138" s="127">
        <v>45160.480000000003</v>
      </c>
      <c r="M138" s="127">
        <v>0</v>
      </c>
      <c r="N138" s="127">
        <v>0</v>
      </c>
      <c r="O138" s="127">
        <v>0</v>
      </c>
      <c r="P138" s="127">
        <v>180641.92000000001</v>
      </c>
      <c r="Q138" s="127">
        <v>0</v>
      </c>
      <c r="R138" s="125">
        <v>2021</v>
      </c>
      <c r="S138" s="129"/>
      <c r="T138" s="129"/>
    </row>
    <row r="139" spans="2:20" s="26" customFormat="1" ht="36" x14ac:dyDescent="0.2">
      <c r="B139" s="127" t="s">
        <v>815</v>
      </c>
      <c r="C139" s="125" t="s">
        <v>825</v>
      </c>
      <c r="D139" s="139" t="s">
        <v>829</v>
      </c>
      <c r="E139" s="139" t="s">
        <v>818</v>
      </c>
      <c r="F139" s="125" t="s">
        <v>336</v>
      </c>
      <c r="G139" s="125" t="s">
        <v>832</v>
      </c>
      <c r="H139" s="125" t="s">
        <v>208</v>
      </c>
      <c r="I139" s="133" t="s">
        <v>149</v>
      </c>
      <c r="J139" s="133" t="s">
        <v>32</v>
      </c>
      <c r="K139" s="127">
        <f>N139+P139</f>
        <v>182600</v>
      </c>
      <c r="L139" s="127">
        <v>0</v>
      </c>
      <c r="M139" s="127">
        <v>0</v>
      </c>
      <c r="N139" s="127">
        <v>91300</v>
      </c>
      <c r="O139" s="127">
        <v>0</v>
      </c>
      <c r="P139" s="127">
        <v>91300</v>
      </c>
      <c r="Q139" s="127">
        <v>0</v>
      </c>
      <c r="R139" s="125">
        <v>2021</v>
      </c>
      <c r="S139" s="129"/>
      <c r="T139" s="129"/>
    </row>
    <row r="140" spans="2:20" s="26" customFormat="1" ht="24" x14ac:dyDescent="0.2">
      <c r="B140" s="127" t="s">
        <v>816</v>
      </c>
      <c r="C140" s="125" t="s">
        <v>826</v>
      </c>
      <c r="D140" s="139" t="s">
        <v>830</v>
      </c>
      <c r="E140" s="139" t="s">
        <v>335</v>
      </c>
      <c r="F140" s="125" t="s">
        <v>336</v>
      </c>
      <c r="G140" s="125" t="s">
        <v>253</v>
      </c>
      <c r="H140" s="125" t="s">
        <v>208</v>
      </c>
      <c r="I140" s="133" t="s">
        <v>149</v>
      </c>
      <c r="J140" s="133" t="s">
        <v>32</v>
      </c>
      <c r="K140" s="127">
        <f>L140+P140</f>
        <v>1153607.98</v>
      </c>
      <c r="L140" s="127">
        <v>230721.6</v>
      </c>
      <c r="M140" s="127">
        <v>0</v>
      </c>
      <c r="N140" s="127">
        <v>0</v>
      </c>
      <c r="O140" s="127">
        <v>0</v>
      </c>
      <c r="P140" s="127">
        <v>922886.38</v>
      </c>
      <c r="Q140" s="127">
        <v>0</v>
      </c>
      <c r="R140" s="125">
        <v>2023</v>
      </c>
      <c r="S140" s="129"/>
      <c r="T140" s="129"/>
    </row>
    <row r="141" spans="2:20" s="26" customFormat="1" ht="36" x14ac:dyDescent="0.2">
      <c r="B141" s="127" t="s">
        <v>817</v>
      </c>
      <c r="C141" s="125" t="s">
        <v>827</v>
      </c>
      <c r="D141" s="139" t="s">
        <v>831</v>
      </c>
      <c r="E141" s="139" t="s">
        <v>348</v>
      </c>
      <c r="F141" s="125" t="s">
        <v>336</v>
      </c>
      <c r="G141" s="125" t="s">
        <v>250</v>
      </c>
      <c r="H141" s="125" t="s">
        <v>208</v>
      </c>
      <c r="I141" s="133" t="s">
        <v>149</v>
      </c>
      <c r="J141" s="133" t="s">
        <v>32</v>
      </c>
      <c r="K141" s="127">
        <f>L141+P141</f>
        <v>773174</v>
      </c>
      <c r="L141" s="127">
        <v>274352.08</v>
      </c>
      <c r="M141" s="127">
        <v>0</v>
      </c>
      <c r="N141" s="127">
        <v>0</v>
      </c>
      <c r="O141" s="127">
        <v>0</v>
      </c>
      <c r="P141" s="127">
        <v>498821.92</v>
      </c>
      <c r="Q141" s="127">
        <v>0</v>
      </c>
      <c r="R141" s="125">
        <v>20201</v>
      </c>
      <c r="S141" s="129"/>
      <c r="T141" s="129"/>
    </row>
    <row r="142" spans="2:20" s="26" customFormat="1" ht="12" x14ac:dyDescent="0.2">
      <c r="B142" s="130" t="s">
        <v>387</v>
      </c>
      <c r="C142" s="130"/>
      <c r="D142" s="321" t="s">
        <v>212</v>
      </c>
      <c r="E142" s="321"/>
      <c r="F142" s="321"/>
      <c r="G142" s="321"/>
      <c r="H142" s="321"/>
      <c r="I142" s="321"/>
      <c r="J142" s="321"/>
      <c r="K142" s="321"/>
      <c r="L142" s="321"/>
      <c r="M142" s="321"/>
      <c r="N142" s="321"/>
      <c r="O142" s="321"/>
      <c r="P142" s="321"/>
      <c r="Q142" s="321"/>
      <c r="R142" s="321"/>
      <c r="S142" s="321"/>
      <c r="T142" s="321"/>
    </row>
    <row r="143" spans="2:20" s="26" customFormat="1" ht="36" x14ac:dyDescent="0.2">
      <c r="B143" s="125" t="s">
        <v>429</v>
      </c>
      <c r="C143" s="125" t="s">
        <v>691</v>
      </c>
      <c r="D143" s="126" t="s">
        <v>349</v>
      </c>
      <c r="E143" s="125" t="s">
        <v>252</v>
      </c>
      <c r="F143" s="125" t="s">
        <v>336</v>
      </c>
      <c r="G143" s="125" t="s">
        <v>253</v>
      </c>
      <c r="H143" s="125" t="s">
        <v>350</v>
      </c>
      <c r="I143" s="125" t="s">
        <v>149</v>
      </c>
      <c r="J143" s="125" t="s">
        <v>32</v>
      </c>
      <c r="K143" s="127">
        <v>403252.46</v>
      </c>
      <c r="L143" s="127">
        <v>60487.87</v>
      </c>
      <c r="M143" s="128">
        <v>0</v>
      </c>
      <c r="N143" s="128">
        <v>0</v>
      </c>
      <c r="O143" s="128">
        <v>0</v>
      </c>
      <c r="P143" s="127">
        <v>342764.59</v>
      </c>
      <c r="Q143" s="128">
        <v>0</v>
      </c>
      <c r="R143" s="129">
        <v>2018</v>
      </c>
      <c r="S143" s="129"/>
      <c r="T143" s="129"/>
    </row>
    <row r="144" spans="2:20" s="26" customFormat="1" ht="60" x14ac:dyDescent="0.2">
      <c r="B144" s="125" t="s">
        <v>430</v>
      </c>
      <c r="C144" s="125" t="s">
        <v>692</v>
      </c>
      <c r="D144" s="126" t="s">
        <v>351</v>
      </c>
      <c r="E144" s="125" t="s">
        <v>244</v>
      </c>
      <c r="F144" s="125" t="s">
        <v>336</v>
      </c>
      <c r="G144" s="125" t="s">
        <v>246</v>
      </c>
      <c r="H144" s="125" t="s">
        <v>350</v>
      </c>
      <c r="I144" s="125" t="s">
        <v>149</v>
      </c>
      <c r="J144" s="125" t="s">
        <v>32</v>
      </c>
      <c r="K144" s="127">
        <v>296430.61</v>
      </c>
      <c r="L144" s="127">
        <v>44464.6</v>
      </c>
      <c r="M144" s="128">
        <v>0</v>
      </c>
      <c r="N144" s="128">
        <v>0</v>
      </c>
      <c r="O144" s="128">
        <v>0</v>
      </c>
      <c r="P144" s="127">
        <v>251966.01</v>
      </c>
      <c r="Q144" s="128">
        <v>0</v>
      </c>
      <c r="R144" s="129">
        <v>2021</v>
      </c>
      <c r="S144" s="129"/>
      <c r="T144" s="129"/>
    </row>
    <row r="145" spans="2:20" s="26" customFormat="1" ht="36" x14ac:dyDescent="0.2">
      <c r="B145" s="125" t="s">
        <v>431</v>
      </c>
      <c r="C145" s="125" t="s">
        <v>693</v>
      </c>
      <c r="D145" s="126" t="s">
        <v>352</v>
      </c>
      <c r="E145" s="125" t="s">
        <v>249</v>
      </c>
      <c r="F145" s="125" t="s">
        <v>336</v>
      </c>
      <c r="G145" s="125" t="s">
        <v>250</v>
      </c>
      <c r="H145" s="125" t="s">
        <v>350</v>
      </c>
      <c r="I145" s="125" t="s">
        <v>149</v>
      </c>
      <c r="J145" s="125" t="s">
        <v>32</v>
      </c>
      <c r="K145" s="127">
        <v>116313</v>
      </c>
      <c r="L145" s="127">
        <v>17446.95</v>
      </c>
      <c r="M145" s="128">
        <v>0</v>
      </c>
      <c r="N145" s="128">
        <v>0</v>
      </c>
      <c r="O145" s="128">
        <v>0</v>
      </c>
      <c r="P145" s="127">
        <v>98866.05</v>
      </c>
      <c r="Q145" s="128">
        <v>0</v>
      </c>
      <c r="R145" s="151">
        <v>43435</v>
      </c>
      <c r="S145" s="151">
        <v>43493</v>
      </c>
      <c r="T145" s="155">
        <v>-1</v>
      </c>
    </row>
    <row r="146" spans="2:20" s="26" customFormat="1" ht="36" x14ac:dyDescent="0.2">
      <c r="B146" s="125" t="s">
        <v>432</v>
      </c>
      <c r="C146" s="125" t="s">
        <v>694</v>
      </c>
      <c r="D146" s="126" t="s">
        <v>353</v>
      </c>
      <c r="E146" s="125" t="s">
        <v>258</v>
      </c>
      <c r="F146" s="125" t="s">
        <v>336</v>
      </c>
      <c r="G146" s="125" t="s">
        <v>269</v>
      </c>
      <c r="H146" s="125" t="s">
        <v>350</v>
      </c>
      <c r="I146" s="125" t="s">
        <v>149</v>
      </c>
      <c r="J146" s="125" t="s">
        <v>32</v>
      </c>
      <c r="K146" s="127">
        <v>326272.06</v>
      </c>
      <c r="L146" s="127">
        <v>48940.81</v>
      </c>
      <c r="M146" s="128">
        <v>0</v>
      </c>
      <c r="N146" s="128">
        <v>0</v>
      </c>
      <c r="O146" s="128">
        <v>0</v>
      </c>
      <c r="P146" s="127">
        <v>277331.25</v>
      </c>
      <c r="Q146" s="128">
        <v>0</v>
      </c>
      <c r="R146" s="129">
        <v>2020</v>
      </c>
      <c r="S146" s="129"/>
      <c r="T146" s="156"/>
    </row>
    <row r="147" spans="2:20" s="26" customFormat="1" ht="36" x14ac:dyDescent="0.2">
      <c r="B147" s="125" t="s">
        <v>433</v>
      </c>
      <c r="C147" s="125" t="s">
        <v>695</v>
      </c>
      <c r="D147" s="126" t="s">
        <v>354</v>
      </c>
      <c r="E147" s="125" t="s">
        <v>249</v>
      </c>
      <c r="F147" s="125" t="s">
        <v>336</v>
      </c>
      <c r="G147" s="125" t="s">
        <v>250</v>
      </c>
      <c r="H147" s="125" t="s">
        <v>350</v>
      </c>
      <c r="I147" s="125" t="s">
        <v>149</v>
      </c>
      <c r="J147" s="125" t="s">
        <v>32</v>
      </c>
      <c r="K147" s="127">
        <v>557732</v>
      </c>
      <c r="L147" s="127">
        <v>83659.8</v>
      </c>
      <c r="M147" s="128">
        <v>0</v>
      </c>
      <c r="N147" s="128">
        <v>0</v>
      </c>
      <c r="O147" s="128">
        <v>0</v>
      </c>
      <c r="P147" s="127">
        <v>474072.2</v>
      </c>
      <c r="Q147" s="128">
        <v>0</v>
      </c>
      <c r="R147" s="129">
        <v>2021</v>
      </c>
      <c r="S147" s="129"/>
      <c r="T147" s="156"/>
    </row>
    <row r="148" spans="2:20" s="26" customFormat="1" ht="36" x14ac:dyDescent="0.2">
      <c r="B148" s="125" t="s">
        <v>434</v>
      </c>
      <c r="C148" s="125" t="s">
        <v>696</v>
      </c>
      <c r="D148" s="126" t="s">
        <v>355</v>
      </c>
      <c r="E148" s="125" t="s">
        <v>254</v>
      </c>
      <c r="F148" s="125" t="s">
        <v>336</v>
      </c>
      <c r="G148" s="125" t="s">
        <v>273</v>
      </c>
      <c r="H148" s="125" t="s">
        <v>350</v>
      </c>
      <c r="I148" s="125" t="s">
        <v>149</v>
      </c>
      <c r="J148" s="125" t="s">
        <v>32</v>
      </c>
      <c r="K148" s="127">
        <v>6388</v>
      </c>
      <c r="L148" s="125">
        <v>958.2</v>
      </c>
      <c r="M148" s="128">
        <v>0</v>
      </c>
      <c r="N148" s="128">
        <v>0</v>
      </c>
      <c r="O148" s="128">
        <v>0</v>
      </c>
      <c r="P148" s="127">
        <v>5429.8</v>
      </c>
      <c r="Q148" s="128">
        <v>0</v>
      </c>
      <c r="R148" s="129" t="s">
        <v>722</v>
      </c>
      <c r="S148" s="125" t="s">
        <v>723</v>
      </c>
      <c r="T148" s="155">
        <v>-8</v>
      </c>
    </row>
    <row r="149" spans="2:20" s="26" customFormat="1" ht="36" x14ac:dyDescent="0.2">
      <c r="B149" s="125" t="s">
        <v>435</v>
      </c>
      <c r="C149" s="125" t="s">
        <v>697</v>
      </c>
      <c r="D149" s="126" t="s">
        <v>356</v>
      </c>
      <c r="E149" s="125" t="s">
        <v>254</v>
      </c>
      <c r="F149" s="125" t="s">
        <v>336</v>
      </c>
      <c r="G149" s="125" t="s">
        <v>273</v>
      </c>
      <c r="H149" s="125" t="s">
        <v>350</v>
      </c>
      <c r="I149" s="125" t="s">
        <v>149</v>
      </c>
      <c r="J149" s="125" t="s">
        <v>32</v>
      </c>
      <c r="K149" s="152">
        <v>539955.80000000005</v>
      </c>
      <c r="L149" s="152">
        <v>80993.37</v>
      </c>
      <c r="M149" s="152">
        <v>0</v>
      </c>
      <c r="N149" s="152">
        <v>0</v>
      </c>
      <c r="O149" s="152">
        <v>0</v>
      </c>
      <c r="P149" s="152">
        <v>458962.43</v>
      </c>
      <c r="Q149" s="128">
        <v>0</v>
      </c>
      <c r="R149" s="129">
        <v>2020</v>
      </c>
      <c r="S149" s="129"/>
      <c r="T149" s="129"/>
    </row>
    <row r="150" spans="2:20" s="26" customFormat="1" ht="12" x14ac:dyDescent="0.2">
      <c r="B150" s="137">
        <v>2.2000000000000002</v>
      </c>
      <c r="C150" s="137"/>
      <c r="D150" s="326" t="s">
        <v>357</v>
      </c>
      <c r="E150" s="326"/>
      <c r="F150" s="326"/>
      <c r="G150" s="326"/>
      <c r="H150" s="326"/>
      <c r="I150" s="326"/>
      <c r="J150" s="326"/>
      <c r="K150" s="326"/>
      <c r="L150" s="326"/>
      <c r="M150" s="326"/>
      <c r="N150" s="326"/>
      <c r="O150" s="326"/>
      <c r="P150" s="326"/>
      <c r="Q150" s="326"/>
      <c r="R150" s="326"/>
      <c r="S150" s="326"/>
      <c r="T150" s="326"/>
    </row>
    <row r="151" spans="2:20" s="26" customFormat="1" ht="12" x14ac:dyDescent="0.2">
      <c r="B151" s="137" t="s">
        <v>218</v>
      </c>
      <c r="C151" s="137"/>
      <c r="D151" s="326" t="s">
        <v>358</v>
      </c>
      <c r="E151" s="326"/>
      <c r="F151" s="326"/>
      <c r="G151" s="326"/>
      <c r="H151" s="326"/>
      <c r="I151" s="326"/>
      <c r="J151" s="326"/>
      <c r="K151" s="326"/>
      <c r="L151" s="326"/>
      <c r="M151" s="326"/>
      <c r="N151" s="326"/>
      <c r="O151" s="326"/>
      <c r="P151" s="326"/>
      <c r="Q151" s="326"/>
      <c r="R151" s="326"/>
      <c r="S151" s="326"/>
      <c r="T151" s="326"/>
    </row>
    <row r="152" spans="2:20" s="26" customFormat="1" ht="12" x14ac:dyDescent="0.2">
      <c r="B152" s="130" t="s">
        <v>200</v>
      </c>
      <c r="C152" s="130"/>
      <c r="D152" s="321" t="s">
        <v>150</v>
      </c>
      <c r="E152" s="321"/>
      <c r="F152" s="321"/>
      <c r="G152" s="321"/>
      <c r="H152" s="321"/>
      <c r="I152" s="321"/>
      <c r="J152" s="321"/>
      <c r="K152" s="321"/>
      <c r="L152" s="321"/>
      <c r="M152" s="321"/>
      <c r="N152" s="321"/>
      <c r="O152" s="321"/>
      <c r="P152" s="321"/>
      <c r="Q152" s="321"/>
      <c r="R152" s="321"/>
      <c r="S152" s="321"/>
      <c r="T152" s="321"/>
    </row>
    <row r="153" spans="2:20" s="26" customFormat="1" ht="36" x14ac:dyDescent="0.2">
      <c r="B153" s="125" t="s">
        <v>202</v>
      </c>
      <c r="C153" s="127" t="s">
        <v>833</v>
      </c>
      <c r="D153" s="126" t="s">
        <v>359</v>
      </c>
      <c r="E153" s="125" t="s">
        <v>249</v>
      </c>
      <c r="F153" s="125" t="s">
        <v>360</v>
      </c>
      <c r="G153" s="125" t="s">
        <v>250</v>
      </c>
      <c r="H153" s="125" t="s">
        <v>361</v>
      </c>
      <c r="I153" s="125" t="s">
        <v>149</v>
      </c>
      <c r="J153" s="125" t="s">
        <v>152</v>
      </c>
      <c r="K153" s="127">
        <f t="shared" ref="K153:K158" si="0">L153+M153+P153</f>
        <v>1884810.76</v>
      </c>
      <c r="L153" s="127">
        <v>145860.76</v>
      </c>
      <c r="M153" s="127">
        <v>141000</v>
      </c>
      <c r="N153" s="127">
        <v>0</v>
      </c>
      <c r="O153" s="127">
        <v>0</v>
      </c>
      <c r="P153" s="127">
        <v>1597950</v>
      </c>
      <c r="Q153" s="128">
        <v>0</v>
      </c>
      <c r="R153" s="125">
        <v>2021</v>
      </c>
      <c r="S153" s="125"/>
      <c r="T153" s="125"/>
    </row>
    <row r="154" spans="2:20" s="26" customFormat="1" ht="36" x14ac:dyDescent="0.2">
      <c r="B154" s="125" t="s">
        <v>204</v>
      </c>
      <c r="C154" s="127" t="s">
        <v>834</v>
      </c>
      <c r="D154" s="126" t="s">
        <v>455</v>
      </c>
      <c r="E154" s="125" t="s">
        <v>249</v>
      </c>
      <c r="F154" s="125" t="s">
        <v>360</v>
      </c>
      <c r="G154" s="125" t="s">
        <v>250</v>
      </c>
      <c r="H154" s="125" t="s">
        <v>361</v>
      </c>
      <c r="I154" s="125" t="s">
        <v>149</v>
      </c>
      <c r="J154" s="125" t="s">
        <v>152</v>
      </c>
      <c r="K154" s="127">
        <f t="shared" si="0"/>
        <v>1108031.3400000001</v>
      </c>
      <c r="L154" s="127">
        <v>55401.57</v>
      </c>
      <c r="M154" s="127">
        <v>110803.14</v>
      </c>
      <c r="N154" s="127">
        <v>0</v>
      </c>
      <c r="O154" s="127">
        <v>0</v>
      </c>
      <c r="P154" s="127">
        <v>941826.63</v>
      </c>
      <c r="Q154" s="128">
        <v>0</v>
      </c>
      <c r="R154" s="129" t="s">
        <v>722</v>
      </c>
      <c r="S154" s="125" t="s">
        <v>724</v>
      </c>
      <c r="T154" s="155">
        <v>-3</v>
      </c>
    </row>
    <row r="155" spans="2:20" s="26" customFormat="1" ht="36" x14ac:dyDescent="0.2">
      <c r="B155" s="125" t="s">
        <v>436</v>
      </c>
      <c r="C155" s="127" t="s">
        <v>835</v>
      </c>
      <c r="D155" s="126" t="s">
        <v>454</v>
      </c>
      <c r="E155" s="125" t="s">
        <v>249</v>
      </c>
      <c r="F155" s="125" t="s">
        <v>360</v>
      </c>
      <c r="G155" s="125" t="s">
        <v>250</v>
      </c>
      <c r="H155" s="125" t="s">
        <v>361</v>
      </c>
      <c r="I155" s="125" t="s">
        <v>149</v>
      </c>
      <c r="J155" s="125" t="s">
        <v>152</v>
      </c>
      <c r="K155" s="127">
        <f t="shared" si="0"/>
        <v>721480.54</v>
      </c>
      <c r="L155" s="127">
        <v>54130</v>
      </c>
      <c r="M155" s="127">
        <v>54110</v>
      </c>
      <c r="N155" s="127">
        <v>0</v>
      </c>
      <c r="O155" s="127">
        <v>0</v>
      </c>
      <c r="P155" s="127">
        <v>613240.54</v>
      </c>
      <c r="Q155" s="128">
        <v>0</v>
      </c>
      <c r="R155" s="125">
        <v>2020</v>
      </c>
      <c r="S155" s="125"/>
      <c r="T155" s="125"/>
    </row>
    <row r="156" spans="2:20" s="26" customFormat="1" ht="48" x14ac:dyDescent="0.2">
      <c r="B156" s="125" t="s">
        <v>437</v>
      </c>
      <c r="C156" s="127" t="s">
        <v>836</v>
      </c>
      <c r="D156" s="126" t="s">
        <v>362</v>
      </c>
      <c r="E156" s="125" t="s">
        <v>249</v>
      </c>
      <c r="F156" s="125" t="s">
        <v>360</v>
      </c>
      <c r="G156" s="125" t="s">
        <v>250</v>
      </c>
      <c r="H156" s="125" t="s">
        <v>361</v>
      </c>
      <c r="I156" s="125" t="s">
        <v>149</v>
      </c>
      <c r="J156" s="125" t="s">
        <v>152</v>
      </c>
      <c r="K156" s="127">
        <f t="shared" si="0"/>
        <v>721326.73</v>
      </c>
      <c r="L156" s="127">
        <v>54099.51</v>
      </c>
      <c r="M156" s="127">
        <v>54099.51</v>
      </c>
      <c r="N156" s="127">
        <v>0</v>
      </c>
      <c r="O156" s="127">
        <v>0</v>
      </c>
      <c r="P156" s="127">
        <v>613127.71</v>
      </c>
      <c r="Q156" s="128">
        <v>0</v>
      </c>
      <c r="R156" s="125">
        <v>2020</v>
      </c>
      <c r="S156" s="125"/>
      <c r="T156" s="125"/>
    </row>
    <row r="157" spans="2:20" s="26" customFormat="1" ht="36" x14ac:dyDescent="0.2">
      <c r="B157" s="125" t="s">
        <v>438</v>
      </c>
      <c r="C157" s="127" t="s">
        <v>837</v>
      </c>
      <c r="D157" s="126" t="s">
        <v>363</v>
      </c>
      <c r="E157" s="125" t="s">
        <v>258</v>
      </c>
      <c r="F157" s="125" t="s">
        <v>360</v>
      </c>
      <c r="G157" s="125" t="s">
        <v>269</v>
      </c>
      <c r="H157" s="125" t="s">
        <v>361</v>
      </c>
      <c r="I157" s="125" t="s">
        <v>149</v>
      </c>
      <c r="J157" s="125" t="s">
        <v>152</v>
      </c>
      <c r="K157" s="127">
        <f t="shared" si="0"/>
        <v>2030831.0799999998</v>
      </c>
      <c r="L157" s="127">
        <v>152312.34</v>
      </c>
      <c r="M157" s="127">
        <v>152312.32999999999</v>
      </c>
      <c r="N157" s="127">
        <v>0</v>
      </c>
      <c r="O157" s="127">
        <v>0</v>
      </c>
      <c r="P157" s="127">
        <v>1726206.41</v>
      </c>
      <c r="Q157" s="128">
        <v>0</v>
      </c>
      <c r="R157" s="125">
        <v>2019</v>
      </c>
      <c r="S157" s="125"/>
      <c r="T157" s="125"/>
    </row>
    <row r="158" spans="2:20" s="26" customFormat="1" ht="36" x14ac:dyDescent="0.2">
      <c r="B158" s="125" t="s">
        <v>439</v>
      </c>
      <c r="C158" s="127" t="s">
        <v>838</v>
      </c>
      <c r="D158" s="126" t="s">
        <v>364</v>
      </c>
      <c r="E158" s="125" t="s">
        <v>249</v>
      </c>
      <c r="F158" s="125" t="s">
        <v>360</v>
      </c>
      <c r="G158" s="125" t="s">
        <v>250</v>
      </c>
      <c r="H158" s="125" t="s">
        <v>361</v>
      </c>
      <c r="I158" s="125" t="s">
        <v>149</v>
      </c>
      <c r="J158" s="125" t="s">
        <v>152</v>
      </c>
      <c r="K158" s="127">
        <f t="shared" si="0"/>
        <v>836416.82000000007</v>
      </c>
      <c r="L158" s="127">
        <v>62731.27</v>
      </c>
      <c r="M158" s="127">
        <v>62731.27</v>
      </c>
      <c r="N158" s="127">
        <v>0</v>
      </c>
      <c r="O158" s="127">
        <v>0</v>
      </c>
      <c r="P158" s="127">
        <v>710954.28</v>
      </c>
      <c r="Q158" s="128">
        <v>0</v>
      </c>
      <c r="R158" s="125">
        <v>2020</v>
      </c>
      <c r="S158" s="125"/>
      <c r="T158" s="125"/>
    </row>
    <row r="159" spans="2:20" s="26" customFormat="1" ht="12" x14ac:dyDescent="0.2">
      <c r="B159" s="130" t="s">
        <v>440</v>
      </c>
      <c r="C159" s="130"/>
      <c r="D159" s="335" t="s">
        <v>154</v>
      </c>
      <c r="E159" s="321"/>
      <c r="F159" s="321"/>
      <c r="G159" s="321"/>
      <c r="H159" s="321"/>
      <c r="I159" s="321"/>
      <c r="J159" s="321"/>
      <c r="K159" s="321"/>
      <c r="L159" s="321"/>
      <c r="M159" s="321"/>
      <c r="N159" s="321"/>
      <c r="O159" s="321"/>
      <c r="P159" s="321"/>
      <c r="Q159" s="321"/>
      <c r="R159" s="321"/>
      <c r="S159" s="321"/>
      <c r="T159" s="321"/>
    </row>
    <row r="160" spans="2:20" s="26" customFormat="1" ht="12" customHeight="1" x14ac:dyDescent="0.2">
      <c r="B160" s="323" t="s">
        <v>441</v>
      </c>
      <c r="C160" s="318" t="s">
        <v>839</v>
      </c>
      <c r="D160" s="316" t="s">
        <v>795</v>
      </c>
      <c r="E160" s="334" t="s">
        <v>252</v>
      </c>
      <c r="F160" s="323" t="s">
        <v>360</v>
      </c>
      <c r="G160" s="323" t="s">
        <v>253</v>
      </c>
      <c r="H160" s="323" t="s">
        <v>365</v>
      </c>
      <c r="I160" s="323" t="s">
        <v>157</v>
      </c>
      <c r="J160" s="323" t="s">
        <v>152</v>
      </c>
      <c r="K160" s="318">
        <v>1022900</v>
      </c>
      <c r="L160" s="318">
        <v>77000</v>
      </c>
      <c r="M160" s="318">
        <v>77000</v>
      </c>
      <c r="N160" s="322">
        <v>0</v>
      </c>
      <c r="O160" s="322">
        <v>0</v>
      </c>
      <c r="P160" s="318">
        <v>868900</v>
      </c>
      <c r="Q160" s="322">
        <v>0</v>
      </c>
      <c r="R160" s="323">
        <v>2020</v>
      </c>
      <c r="S160" s="324">
        <v>2018</v>
      </c>
      <c r="T160" s="325"/>
    </row>
    <row r="161" spans="2:20" s="26" customFormat="1" ht="48" customHeight="1" x14ac:dyDescent="0.2">
      <c r="B161" s="323"/>
      <c r="C161" s="318"/>
      <c r="D161" s="317"/>
      <c r="E161" s="334"/>
      <c r="F161" s="323"/>
      <c r="G161" s="323"/>
      <c r="H161" s="323"/>
      <c r="I161" s="323"/>
      <c r="J161" s="323"/>
      <c r="K161" s="318"/>
      <c r="L161" s="318"/>
      <c r="M161" s="318"/>
      <c r="N161" s="322"/>
      <c r="O161" s="322"/>
      <c r="P161" s="318"/>
      <c r="Q161" s="322"/>
      <c r="R161" s="323"/>
      <c r="S161" s="324"/>
      <c r="T161" s="325"/>
    </row>
    <row r="162" spans="2:20" s="26" customFormat="1" ht="12" x14ac:dyDescent="0.2">
      <c r="B162" s="130" t="s">
        <v>442</v>
      </c>
      <c r="C162" s="130"/>
      <c r="D162" s="321" t="s">
        <v>366</v>
      </c>
      <c r="E162" s="321"/>
      <c r="F162" s="321"/>
      <c r="G162" s="321"/>
      <c r="H162" s="321"/>
      <c r="I162" s="321"/>
      <c r="J162" s="321"/>
      <c r="K162" s="321"/>
      <c r="L162" s="321"/>
      <c r="M162" s="321"/>
      <c r="N162" s="321"/>
      <c r="O162" s="321"/>
      <c r="P162" s="321"/>
      <c r="Q162" s="321"/>
      <c r="R162" s="321"/>
      <c r="S162" s="321"/>
      <c r="T162" s="321"/>
    </row>
    <row r="163" spans="2:20" s="26" customFormat="1" ht="20.25" customHeight="1" x14ac:dyDescent="0.2">
      <c r="B163" s="323" t="s">
        <v>443</v>
      </c>
      <c r="C163" s="323" t="s">
        <v>699</v>
      </c>
      <c r="D163" s="330" t="s">
        <v>698</v>
      </c>
      <c r="E163" s="323" t="s">
        <v>252</v>
      </c>
      <c r="F163" s="323" t="s">
        <v>360</v>
      </c>
      <c r="G163" s="318" t="s">
        <v>253</v>
      </c>
      <c r="H163" s="323" t="s">
        <v>367</v>
      </c>
      <c r="I163" s="323" t="s">
        <v>157</v>
      </c>
      <c r="J163" s="323" t="s">
        <v>152</v>
      </c>
      <c r="K163" s="318">
        <v>598000</v>
      </c>
      <c r="L163" s="318">
        <v>44850</v>
      </c>
      <c r="M163" s="318">
        <v>44850</v>
      </c>
      <c r="N163" s="322">
        <v>0</v>
      </c>
      <c r="O163" s="322">
        <v>0</v>
      </c>
      <c r="P163" s="318">
        <v>508300</v>
      </c>
      <c r="Q163" s="322">
        <v>0</v>
      </c>
      <c r="R163" s="337">
        <v>2020</v>
      </c>
      <c r="S163" s="325"/>
      <c r="T163" s="325"/>
    </row>
    <row r="164" spans="2:20" s="26" customFormat="1" ht="15" customHeight="1" x14ac:dyDescent="0.2">
      <c r="B164" s="323"/>
      <c r="C164" s="323"/>
      <c r="D164" s="330"/>
      <c r="E164" s="323"/>
      <c r="F164" s="323"/>
      <c r="G164" s="318"/>
      <c r="H164" s="323"/>
      <c r="I164" s="323"/>
      <c r="J164" s="323"/>
      <c r="K164" s="318"/>
      <c r="L164" s="318"/>
      <c r="M164" s="318"/>
      <c r="N164" s="322"/>
      <c r="O164" s="322"/>
      <c r="P164" s="318"/>
      <c r="Q164" s="322"/>
      <c r="R164" s="338"/>
      <c r="S164" s="325"/>
      <c r="T164" s="325"/>
    </row>
    <row r="165" spans="2:20" s="26" customFormat="1" ht="12" x14ac:dyDescent="0.2">
      <c r="B165" s="137" t="s">
        <v>444</v>
      </c>
      <c r="C165" s="137"/>
      <c r="D165" s="326" t="s">
        <v>368</v>
      </c>
      <c r="E165" s="326"/>
      <c r="F165" s="326"/>
      <c r="G165" s="326"/>
      <c r="H165" s="326"/>
      <c r="I165" s="326"/>
      <c r="J165" s="326"/>
      <c r="K165" s="326"/>
      <c r="L165" s="326"/>
      <c r="M165" s="326"/>
      <c r="N165" s="326"/>
      <c r="O165" s="326"/>
      <c r="P165" s="326"/>
      <c r="Q165" s="326"/>
      <c r="R165" s="326"/>
      <c r="S165" s="326"/>
      <c r="T165" s="326"/>
    </row>
    <row r="166" spans="2:20" s="26" customFormat="1" ht="12" x14ac:dyDescent="0.2">
      <c r="B166" s="130" t="s">
        <v>445</v>
      </c>
      <c r="C166" s="130"/>
      <c r="D166" s="321" t="s">
        <v>369</v>
      </c>
      <c r="E166" s="321"/>
      <c r="F166" s="321"/>
      <c r="G166" s="321"/>
      <c r="H166" s="321"/>
      <c r="I166" s="321"/>
      <c r="J166" s="321"/>
      <c r="K166" s="321"/>
      <c r="L166" s="321"/>
      <c r="M166" s="321"/>
      <c r="N166" s="321"/>
      <c r="O166" s="321"/>
      <c r="P166" s="321"/>
      <c r="Q166" s="321"/>
      <c r="R166" s="321"/>
      <c r="S166" s="321"/>
      <c r="T166" s="321"/>
    </row>
    <row r="167" spans="2:20" s="26" customFormat="1" ht="36" x14ac:dyDescent="0.2">
      <c r="B167" s="125" t="s">
        <v>446</v>
      </c>
      <c r="C167" s="125" t="s">
        <v>700</v>
      </c>
      <c r="D167" s="126" t="s">
        <v>370</v>
      </c>
      <c r="E167" s="125" t="s">
        <v>254</v>
      </c>
      <c r="F167" s="125" t="s">
        <v>360</v>
      </c>
      <c r="G167" s="125" t="s">
        <v>273</v>
      </c>
      <c r="H167" s="125" t="s">
        <v>148</v>
      </c>
      <c r="I167" s="125" t="s">
        <v>149</v>
      </c>
      <c r="J167" s="125" t="s">
        <v>32</v>
      </c>
      <c r="K167" s="127">
        <v>428553.35000000003</v>
      </c>
      <c r="L167" s="127">
        <v>32141.51</v>
      </c>
      <c r="M167" s="127">
        <v>32141.51</v>
      </c>
      <c r="N167" s="127">
        <v>0</v>
      </c>
      <c r="O167" s="127">
        <v>0</v>
      </c>
      <c r="P167" s="127">
        <v>364270.33</v>
      </c>
      <c r="Q167" s="128">
        <v>0</v>
      </c>
      <c r="R167" s="125">
        <v>2021</v>
      </c>
      <c r="S167" s="129"/>
      <c r="T167" s="129"/>
    </row>
    <row r="168" spans="2:20" s="26" customFormat="1" ht="36" x14ac:dyDescent="0.2">
      <c r="B168" s="125" t="s">
        <v>447</v>
      </c>
      <c r="C168" s="125" t="s">
        <v>701</v>
      </c>
      <c r="D168" s="126" t="s">
        <v>371</v>
      </c>
      <c r="E168" s="125" t="s">
        <v>254</v>
      </c>
      <c r="F168" s="125" t="s">
        <v>360</v>
      </c>
      <c r="G168" s="125" t="s">
        <v>273</v>
      </c>
      <c r="H168" s="125" t="s">
        <v>148</v>
      </c>
      <c r="I168" s="125" t="s">
        <v>149</v>
      </c>
      <c r="J168" s="125" t="s">
        <v>32</v>
      </c>
      <c r="K168" s="127">
        <v>853884.96</v>
      </c>
      <c r="L168" s="127">
        <v>64041.38</v>
      </c>
      <c r="M168" s="127">
        <v>64041.38</v>
      </c>
      <c r="N168" s="127">
        <v>0</v>
      </c>
      <c r="O168" s="127">
        <v>0</v>
      </c>
      <c r="P168" s="127">
        <v>725802.2</v>
      </c>
      <c r="Q168" s="128">
        <v>0</v>
      </c>
      <c r="R168" s="125">
        <v>2020</v>
      </c>
      <c r="S168" s="129"/>
      <c r="T168" s="129"/>
    </row>
    <row r="169" spans="2:20" s="26" customFormat="1" ht="36" x14ac:dyDescent="0.2">
      <c r="B169" s="125" t="s">
        <v>448</v>
      </c>
      <c r="C169" s="125" t="s">
        <v>702</v>
      </c>
      <c r="D169" s="126" t="s">
        <v>372</v>
      </c>
      <c r="E169" s="125" t="s">
        <v>254</v>
      </c>
      <c r="F169" s="125" t="s">
        <v>360</v>
      </c>
      <c r="G169" s="125" t="s">
        <v>273</v>
      </c>
      <c r="H169" s="125" t="s">
        <v>148</v>
      </c>
      <c r="I169" s="125" t="s">
        <v>149</v>
      </c>
      <c r="J169" s="125" t="s">
        <v>32</v>
      </c>
      <c r="K169" s="127">
        <v>422028.32</v>
      </c>
      <c r="L169" s="127">
        <v>31652.13</v>
      </c>
      <c r="M169" s="127">
        <v>31652.13</v>
      </c>
      <c r="N169" s="127">
        <v>0</v>
      </c>
      <c r="O169" s="127">
        <v>0</v>
      </c>
      <c r="P169" s="127">
        <v>358724.06</v>
      </c>
      <c r="Q169" s="128">
        <v>0</v>
      </c>
      <c r="R169" s="125">
        <v>2020</v>
      </c>
      <c r="S169" s="129"/>
      <c r="T169" s="129"/>
    </row>
    <row r="170" spans="2:20" s="26" customFormat="1" ht="36" x14ac:dyDescent="0.2">
      <c r="B170" s="125" t="s">
        <v>449</v>
      </c>
      <c r="C170" s="125" t="s">
        <v>703</v>
      </c>
      <c r="D170" s="126" t="s">
        <v>373</v>
      </c>
      <c r="E170" s="125" t="s">
        <v>249</v>
      </c>
      <c r="F170" s="125" t="s">
        <v>360</v>
      </c>
      <c r="G170" s="125" t="s">
        <v>250</v>
      </c>
      <c r="H170" s="125" t="s">
        <v>148</v>
      </c>
      <c r="I170" s="125" t="s">
        <v>149</v>
      </c>
      <c r="J170" s="125" t="s">
        <v>32</v>
      </c>
      <c r="K170" s="127">
        <v>970065.54999999993</v>
      </c>
      <c r="L170" s="127">
        <v>72754.92</v>
      </c>
      <c r="M170" s="127">
        <v>72754.92</v>
      </c>
      <c r="N170" s="127">
        <v>0</v>
      </c>
      <c r="O170" s="127">
        <v>0</v>
      </c>
      <c r="P170" s="127">
        <v>824555.71</v>
      </c>
      <c r="Q170" s="128">
        <v>0</v>
      </c>
      <c r="R170" s="125">
        <v>2020</v>
      </c>
      <c r="S170" s="129"/>
      <c r="T170" s="129"/>
    </row>
    <row r="171" spans="2:20" s="26" customFormat="1" ht="36" x14ac:dyDescent="0.2">
      <c r="B171" s="125" t="s">
        <v>450</v>
      </c>
      <c r="C171" s="125" t="s">
        <v>704</v>
      </c>
      <c r="D171" s="126" t="s">
        <v>374</v>
      </c>
      <c r="E171" s="125" t="s">
        <v>249</v>
      </c>
      <c r="F171" s="125" t="s">
        <v>360</v>
      </c>
      <c r="G171" s="125" t="s">
        <v>250</v>
      </c>
      <c r="H171" s="125" t="s">
        <v>148</v>
      </c>
      <c r="I171" s="125" t="s">
        <v>149</v>
      </c>
      <c r="J171" s="125" t="s">
        <v>32</v>
      </c>
      <c r="K171" s="127">
        <v>1165561.22</v>
      </c>
      <c r="L171" s="127">
        <v>110458.22</v>
      </c>
      <c r="M171" s="127">
        <v>85549</v>
      </c>
      <c r="N171" s="127">
        <v>0</v>
      </c>
      <c r="O171" s="127">
        <v>0</v>
      </c>
      <c r="P171" s="127">
        <v>969554</v>
      </c>
      <c r="Q171" s="128">
        <v>0</v>
      </c>
      <c r="R171" s="125">
        <v>2020</v>
      </c>
      <c r="S171" s="129"/>
      <c r="T171" s="129"/>
    </row>
    <row r="172" spans="2:20" s="26" customFormat="1" ht="36" x14ac:dyDescent="0.2">
      <c r="B172" s="125" t="s">
        <v>451</v>
      </c>
      <c r="C172" s="125" t="s">
        <v>705</v>
      </c>
      <c r="D172" s="126" t="s">
        <v>375</v>
      </c>
      <c r="E172" s="125" t="s">
        <v>249</v>
      </c>
      <c r="F172" s="125" t="s">
        <v>360</v>
      </c>
      <c r="G172" s="125" t="s">
        <v>250</v>
      </c>
      <c r="H172" s="125" t="s">
        <v>148</v>
      </c>
      <c r="I172" s="125" t="s">
        <v>149</v>
      </c>
      <c r="J172" s="125" t="s">
        <v>32</v>
      </c>
      <c r="K172" s="127">
        <v>393438.4</v>
      </c>
      <c r="L172" s="127">
        <v>29507.88</v>
      </c>
      <c r="M172" s="127">
        <v>29507.88</v>
      </c>
      <c r="N172" s="127">
        <v>0</v>
      </c>
      <c r="O172" s="127">
        <v>0</v>
      </c>
      <c r="P172" s="127">
        <v>334422.64</v>
      </c>
      <c r="Q172" s="128">
        <v>0</v>
      </c>
      <c r="R172" s="125">
        <v>2021</v>
      </c>
      <c r="S172" s="129"/>
      <c r="T172" s="129"/>
    </row>
    <row r="173" spans="2:20" s="26" customFormat="1" ht="12" x14ac:dyDescent="0.2">
      <c r="B173" s="130" t="s">
        <v>452</v>
      </c>
      <c r="C173" s="130"/>
      <c r="D173" s="321" t="s">
        <v>158</v>
      </c>
      <c r="E173" s="321"/>
      <c r="F173" s="321"/>
      <c r="G173" s="321"/>
      <c r="H173" s="335"/>
      <c r="I173" s="321"/>
      <c r="J173" s="321"/>
      <c r="K173" s="321"/>
      <c r="L173" s="321"/>
      <c r="M173" s="321"/>
      <c r="N173" s="321"/>
      <c r="O173" s="321"/>
      <c r="P173" s="321"/>
      <c r="Q173" s="321"/>
      <c r="R173" s="321"/>
      <c r="S173" s="321"/>
      <c r="T173" s="321"/>
    </row>
    <row r="174" spans="2:20" s="26" customFormat="1" ht="44.25" customHeight="1" x14ac:dyDescent="0.2">
      <c r="B174" s="323" t="s">
        <v>453</v>
      </c>
      <c r="C174" s="323"/>
      <c r="D174" s="330" t="s">
        <v>236</v>
      </c>
      <c r="E174" s="323" t="s">
        <v>376</v>
      </c>
      <c r="F174" s="323" t="s">
        <v>377</v>
      </c>
      <c r="G174" s="340" t="s">
        <v>378</v>
      </c>
      <c r="H174" s="144">
        <v>7.2</v>
      </c>
      <c r="I174" s="334" t="s">
        <v>149</v>
      </c>
      <c r="J174" s="323" t="s">
        <v>32</v>
      </c>
      <c r="K174" s="318">
        <v>4865298</v>
      </c>
      <c r="L174" s="318">
        <v>973060</v>
      </c>
      <c r="M174" s="322">
        <v>0</v>
      </c>
      <c r="N174" s="322">
        <v>0</v>
      </c>
      <c r="O174" s="322">
        <v>0</v>
      </c>
      <c r="P174" s="318">
        <v>3892238</v>
      </c>
      <c r="Q174" s="322">
        <v>0</v>
      </c>
      <c r="R174" s="319" t="s">
        <v>32</v>
      </c>
      <c r="S174" s="323" t="s">
        <v>32</v>
      </c>
      <c r="T174" s="323" t="s">
        <v>32</v>
      </c>
    </row>
    <row r="175" spans="2:20" s="26" customFormat="1" ht="15" customHeight="1" x14ac:dyDescent="0.2">
      <c r="B175" s="323"/>
      <c r="C175" s="323"/>
      <c r="D175" s="330"/>
      <c r="E175" s="323"/>
      <c r="F175" s="323"/>
      <c r="G175" s="340"/>
      <c r="H175" s="153">
        <v>7.6</v>
      </c>
      <c r="I175" s="334"/>
      <c r="J175" s="323"/>
      <c r="K175" s="318"/>
      <c r="L175" s="318"/>
      <c r="M175" s="322"/>
      <c r="N175" s="322"/>
      <c r="O175" s="322"/>
      <c r="P175" s="318"/>
      <c r="Q175" s="322"/>
      <c r="R175" s="320"/>
      <c r="S175" s="323"/>
      <c r="T175" s="323"/>
    </row>
    <row r="176" spans="2:20" s="26" customFormat="1" ht="12" x14ac:dyDescent="0.2">
      <c r="B176" s="137">
        <v>3</v>
      </c>
      <c r="C176" s="137"/>
      <c r="D176" s="326" t="s">
        <v>390</v>
      </c>
      <c r="E176" s="326"/>
      <c r="F176" s="326"/>
      <c r="G176" s="326"/>
      <c r="H176" s="339"/>
      <c r="I176" s="326"/>
      <c r="J176" s="326"/>
      <c r="K176" s="326"/>
      <c r="L176" s="326"/>
      <c r="M176" s="326"/>
      <c r="N176" s="326"/>
      <c r="O176" s="326"/>
      <c r="P176" s="326"/>
      <c r="Q176" s="326"/>
      <c r="R176" s="326"/>
      <c r="S176" s="326"/>
      <c r="T176" s="326"/>
    </row>
    <row r="177" spans="2:20" s="26" customFormat="1" ht="12" x14ac:dyDescent="0.2">
      <c r="B177" s="137">
        <v>3.1</v>
      </c>
      <c r="C177" s="137"/>
      <c r="D177" s="326" t="s">
        <v>379</v>
      </c>
      <c r="E177" s="326"/>
      <c r="F177" s="326"/>
      <c r="G177" s="326"/>
      <c r="H177" s="326"/>
      <c r="I177" s="326"/>
      <c r="J177" s="326"/>
      <c r="K177" s="326"/>
      <c r="L177" s="326"/>
      <c r="M177" s="326"/>
      <c r="N177" s="326"/>
      <c r="O177" s="326"/>
      <c r="P177" s="326"/>
      <c r="Q177" s="326"/>
      <c r="R177" s="326"/>
      <c r="S177" s="326"/>
      <c r="T177" s="326"/>
    </row>
    <row r="178" spans="2:20" s="26" customFormat="1" ht="12" x14ac:dyDescent="0.2">
      <c r="B178" s="137" t="s">
        <v>219</v>
      </c>
      <c r="C178" s="137"/>
      <c r="D178" s="326" t="s">
        <v>380</v>
      </c>
      <c r="E178" s="326"/>
      <c r="F178" s="326"/>
      <c r="G178" s="326"/>
      <c r="H178" s="326"/>
      <c r="I178" s="326"/>
      <c r="J178" s="326"/>
      <c r="K178" s="326"/>
      <c r="L178" s="326"/>
      <c r="M178" s="326"/>
      <c r="N178" s="326"/>
      <c r="O178" s="326"/>
      <c r="P178" s="326"/>
      <c r="Q178" s="326"/>
      <c r="R178" s="326"/>
      <c r="S178" s="326"/>
      <c r="T178" s="326"/>
    </row>
    <row r="179" spans="2:20" s="26" customFormat="1" ht="12" x14ac:dyDescent="0.2">
      <c r="B179" s="130" t="s">
        <v>205</v>
      </c>
      <c r="C179" s="130"/>
      <c r="D179" s="321" t="s">
        <v>201</v>
      </c>
      <c r="E179" s="321"/>
      <c r="F179" s="321"/>
      <c r="G179" s="321"/>
      <c r="H179" s="321"/>
      <c r="I179" s="321"/>
      <c r="J179" s="321"/>
      <c r="K179" s="321"/>
      <c r="L179" s="321"/>
      <c r="M179" s="321"/>
      <c r="N179" s="321"/>
      <c r="O179" s="321"/>
      <c r="P179" s="321"/>
      <c r="Q179" s="321"/>
      <c r="R179" s="321"/>
      <c r="S179" s="321"/>
      <c r="T179" s="321"/>
    </row>
    <row r="180" spans="2:20" s="26" customFormat="1" ht="36" x14ac:dyDescent="0.2">
      <c r="B180" s="125" t="s">
        <v>207</v>
      </c>
      <c r="C180" s="125"/>
      <c r="D180" s="126" t="s">
        <v>381</v>
      </c>
      <c r="E180" s="125" t="s">
        <v>252</v>
      </c>
      <c r="F180" s="125" t="s">
        <v>360</v>
      </c>
      <c r="G180" s="125" t="s">
        <v>253</v>
      </c>
      <c r="H180" s="125" t="s">
        <v>203</v>
      </c>
      <c r="I180" s="125" t="s">
        <v>149</v>
      </c>
      <c r="J180" s="125" t="s">
        <v>32</v>
      </c>
      <c r="K180" s="127">
        <v>342733.49</v>
      </c>
      <c r="L180" s="127">
        <v>51410.03</v>
      </c>
      <c r="M180" s="128">
        <v>0</v>
      </c>
      <c r="N180" s="128">
        <v>0</v>
      </c>
      <c r="O180" s="128">
        <v>0</v>
      </c>
      <c r="P180" s="127">
        <v>291323.46000000002</v>
      </c>
      <c r="Q180" s="128">
        <v>0</v>
      </c>
      <c r="R180" s="129">
        <v>2020</v>
      </c>
      <c r="S180" s="129"/>
      <c r="T180" s="129"/>
    </row>
    <row r="181" spans="2:20" s="26" customFormat="1" ht="12" x14ac:dyDescent="0.2">
      <c r="B181" s="336" t="s">
        <v>23</v>
      </c>
      <c r="C181" s="336"/>
      <c r="D181" s="336"/>
      <c r="E181" s="336"/>
      <c r="F181" s="336"/>
      <c r="G181" s="336"/>
      <c r="H181" s="336"/>
      <c r="I181" s="336"/>
      <c r="J181" s="336"/>
      <c r="K181" s="154">
        <f>K180+K174+K172+K171+K170+K169+K168+K167+K163+K160+K158+K157+K156+K155+K154+K153+K149+K148+K147+K146+K145+K144+K143+K141+K140+K139+K138+K137+K136+K134+K133+K132+K130+K128+K125+K121+K119+K117+K115+K113+K111+K109+K107+K105+K103+K101+K99+K97+K94+K92+K87+K86+K85+K84+K83+K81+K80+K79+K77+K76+K75+K74+K73+K72+K71+K70+K69+K68+K67+K66+K65+K64+K63+K62+K61+K60+K59+K58+K57+K56+K55+K54+K53+K52+K51+K49+K48+K47+K46+K45+K42+K41+K39+K40+K35+K34+K32+K28+K27+K26+K25+K23+K21+K20+K19+K18+K16+K14+K13+K12</f>
        <v>59479713.590000004</v>
      </c>
      <c r="L181" s="154">
        <f>L180+L174+L172+L171+L170+L169+L168+L167+L163+L160+L158+L157+L156+L155+L154+L153+L149+L148+L147+L146+L145+L144+L143+L141+L140+L138+L137+L136+L134+L132+L128+L125+L121+L119+L117+L115+L113+L111+L109+L107+L105+L103+L101+L99+L97+L92+L87+L86+L85+L84+L83+L81+L80+L79+L76+L72+L70+L64+L52+L51+L49+L48+L47+L46+L45+L40+L35+L34+L32+L28+L27+L25+L26+L23+L21+L20+L19+L18+L16+L14+L13+L12</f>
        <v>7573340.6799999997</v>
      </c>
      <c r="M181" s="154">
        <f>M172+M171+M170+M169+M168+M167+M163+M160+M158+M157+M156+M155+M154+M153+M87+M86+M85+M84+M83+M81+M80+M79+M77+M76+M75+M74+M73+M72+M71+M70+M69+M68+M67+M66+M65+M64+M63+M62+M61+M60+M59+M58+M57+M56+M55+M54+M53+M52+M51+M42+M41+M39+M20+M21+M19+M18+M16+M14+M13+M12</f>
        <v>1469846.6500000001</v>
      </c>
      <c r="N181" s="154">
        <f>N139+N136+N134+N133++N130+N94+N77+N75+N74+N73+N71+N69+N68+N67+N66+N65+N63+N62+N61+N60+N59+N58+N57+N56+N55+N54+N53+N51+N41</f>
        <v>2859503.85</v>
      </c>
      <c r="O181" s="154">
        <f>O117</f>
        <v>138967.14000000001</v>
      </c>
      <c r="P181" s="154">
        <f>P180+P174+P171+P172+P170+P169+P168+P167+P163+P160+P158+P157+P156+P155+P154+P153+P149+P148+P147+P146+P145+P144+P143+P141+P140+P139+P138+P137+P136+P134+P133+P132+P130+P128+P125+P121+P119+P117+P115+P113+P111+P107+P105+P103+P101+P99+P97+P94+P92+P87+P86+P85+P84+P83+P81+P80+P79+P77+P76+P75+P74+P73+P72+P71+P70+P69+P68++P67+P66+P65+P64+P63+P62+P61+P60+P58+P59+P57+P55+P56+P54+P53+P52+P51+P49+P48+P47+P46+P45+P42+P41+P40+P39+P35+P34+P32+P28+P27+P26+P25+P23+P21+P20+P19+P18+P16+P14+P13+P12+P109</f>
        <v>47438055.270000018</v>
      </c>
      <c r="Q181" s="134">
        <v>0</v>
      </c>
      <c r="R181" s="129"/>
      <c r="S181" s="125"/>
      <c r="T181" s="125"/>
    </row>
    <row r="182" spans="2:20" s="26" customFormat="1" ht="12" x14ac:dyDescent="0.2"/>
    <row r="183" spans="2:20" s="26" customFormat="1" ht="12" x14ac:dyDescent="0.2"/>
    <row r="184" spans="2:20" s="26" customFormat="1" ht="12" x14ac:dyDescent="0.2"/>
    <row r="185" spans="2:20" s="26" customFormat="1" ht="12" x14ac:dyDescent="0.2"/>
    <row r="186" spans="2:20" s="26" customFormat="1" ht="12" x14ac:dyDescent="0.2"/>
    <row r="187" spans="2:20" s="26" customFormat="1" ht="12" x14ac:dyDescent="0.2"/>
    <row r="188" spans="2:20" s="26" customFormat="1" ht="12" x14ac:dyDescent="0.2"/>
    <row r="189" spans="2:20" s="26" customFormat="1" ht="12" x14ac:dyDescent="0.2"/>
    <row r="190" spans="2:20" s="26" customFormat="1" ht="12" x14ac:dyDescent="0.2"/>
    <row r="191" spans="2:20" s="26" customFormat="1" ht="12" x14ac:dyDescent="0.2"/>
    <row r="192" spans="2:20" s="26" customFormat="1" ht="12" x14ac:dyDescent="0.2"/>
    <row r="193" s="26" customFormat="1" ht="12" x14ac:dyDescent="0.2"/>
    <row r="194" s="26" customFormat="1" ht="12" x14ac:dyDescent="0.2"/>
    <row r="195" s="26" customFormat="1" ht="12" x14ac:dyDescent="0.2"/>
    <row r="196" s="26" customFormat="1" ht="12" x14ac:dyDescent="0.2"/>
    <row r="197" s="26" customFormat="1" ht="12" x14ac:dyDescent="0.2"/>
    <row r="198" s="26" customFormat="1" ht="12" x14ac:dyDescent="0.2"/>
    <row r="199" s="26" customFormat="1" ht="12" x14ac:dyDescent="0.2"/>
    <row r="200" s="26" customFormat="1" ht="12" x14ac:dyDescent="0.2"/>
    <row r="201" s="26" customFormat="1" ht="12" x14ac:dyDescent="0.2"/>
    <row r="202" s="26" customFormat="1" ht="12" x14ac:dyDescent="0.2"/>
    <row r="203" s="26" customFormat="1" ht="12" x14ac:dyDescent="0.2"/>
    <row r="204" s="26" customFormat="1" ht="12" x14ac:dyDescent="0.2"/>
    <row r="205" s="26" customFormat="1" ht="12" x14ac:dyDescent="0.2"/>
    <row r="206" s="26" customFormat="1" ht="12" x14ac:dyDescent="0.2"/>
    <row r="207" s="26" customFormat="1" ht="12" x14ac:dyDescent="0.2"/>
    <row r="208" s="26" customFormat="1" ht="12" x14ac:dyDescent="0.2"/>
    <row r="209" s="26" customFormat="1" ht="12" x14ac:dyDescent="0.2"/>
    <row r="210" s="26" customFormat="1" ht="12" x14ac:dyDescent="0.2"/>
    <row r="211" s="26" customFormat="1" ht="12" x14ac:dyDescent="0.2"/>
    <row r="212" s="26" customFormat="1" ht="12" x14ac:dyDescent="0.2"/>
    <row r="213" s="26" customFormat="1" ht="12" x14ac:dyDescent="0.2"/>
    <row r="214" s="26" customFormat="1" ht="12" x14ac:dyDescent="0.2"/>
    <row r="215" s="26" customFormat="1" ht="12" x14ac:dyDescent="0.2"/>
    <row r="216" s="26" customFormat="1" ht="12" x14ac:dyDescent="0.2"/>
    <row r="217" s="26" customFormat="1" ht="12" x14ac:dyDescent="0.2"/>
    <row r="218" s="26" customFormat="1" ht="12" x14ac:dyDescent="0.2"/>
    <row r="219" s="26" customFormat="1" ht="12" x14ac:dyDescent="0.2"/>
    <row r="220" s="26" customFormat="1" ht="12" x14ac:dyDescent="0.2"/>
    <row r="221" s="26" customFormat="1" ht="12" x14ac:dyDescent="0.2"/>
    <row r="222" s="26" customFormat="1" ht="12" x14ac:dyDescent="0.2"/>
    <row r="223" s="26" customFormat="1" ht="12" x14ac:dyDescent="0.2"/>
    <row r="224" s="26" customFormat="1" ht="12" x14ac:dyDescent="0.2"/>
    <row r="225" s="26" customFormat="1" ht="12" x14ac:dyDescent="0.2"/>
    <row r="226" s="26" customFormat="1" ht="12" x14ac:dyDescent="0.2"/>
    <row r="227" s="26" customFormat="1" ht="12" x14ac:dyDescent="0.2"/>
    <row r="228" s="26" customFormat="1" ht="12" x14ac:dyDescent="0.2"/>
    <row r="229" s="26" customFormat="1" ht="12" x14ac:dyDescent="0.2"/>
    <row r="230" s="26" customFormat="1" ht="12" x14ac:dyDescent="0.2"/>
    <row r="231" s="26" customFormat="1" ht="12" x14ac:dyDescent="0.2"/>
    <row r="232" s="26" customFormat="1" ht="12" x14ac:dyDescent="0.2"/>
    <row r="233" s="26" customFormat="1" ht="12" x14ac:dyDescent="0.2"/>
    <row r="234" s="26" customFormat="1" ht="12" x14ac:dyDescent="0.2"/>
    <row r="235" s="26" customFormat="1" ht="12" x14ac:dyDescent="0.2"/>
    <row r="236" s="26" customFormat="1" ht="12" x14ac:dyDescent="0.2"/>
    <row r="237" s="26" customFormat="1" ht="12" x14ac:dyDescent="0.2"/>
    <row r="238" s="26" customFormat="1" ht="12" x14ac:dyDescent="0.2"/>
    <row r="239" s="26" customFormat="1" ht="12" x14ac:dyDescent="0.2"/>
    <row r="240" s="26" customFormat="1" ht="12" x14ac:dyDescent="0.2"/>
    <row r="241" s="26" customFormat="1" ht="12" x14ac:dyDescent="0.2"/>
    <row r="242" s="26" customFormat="1" ht="12" x14ac:dyDescent="0.2"/>
    <row r="243" s="26" customFormat="1" ht="12" x14ac:dyDescent="0.2"/>
    <row r="244" s="26" customFormat="1" ht="12" x14ac:dyDescent="0.2"/>
    <row r="245" s="26" customFormat="1" ht="12" x14ac:dyDescent="0.2"/>
    <row r="246" s="26" customFormat="1" ht="12" x14ac:dyDescent="0.2"/>
    <row r="247" s="26" customFormat="1" ht="12" x14ac:dyDescent="0.2"/>
    <row r="248" s="26" customFormat="1" ht="12" x14ac:dyDescent="0.2"/>
    <row r="249" s="26" customFormat="1" ht="12" x14ac:dyDescent="0.2"/>
    <row r="250" s="26" customFormat="1" ht="12" x14ac:dyDescent="0.2"/>
    <row r="251" s="26" customFormat="1" ht="12" x14ac:dyDescent="0.2"/>
    <row r="252" s="26" customFormat="1" ht="12" x14ac:dyDescent="0.2"/>
    <row r="253" s="26" customFormat="1" ht="12" x14ac:dyDescent="0.2"/>
    <row r="254" s="26" customFormat="1" ht="12" x14ac:dyDescent="0.2"/>
    <row r="255" s="26" customFormat="1" ht="12" x14ac:dyDescent="0.2"/>
    <row r="256" s="26" customFormat="1" ht="12" x14ac:dyDescent="0.2"/>
    <row r="257" s="26" customFormat="1" ht="12" x14ac:dyDescent="0.2"/>
    <row r="258" s="26" customFormat="1" ht="12" x14ac:dyDescent="0.2"/>
    <row r="259" s="26" customFormat="1" ht="12" x14ac:dyDescent="0.2"/>
    <row r="260" s="26" customFormat="1" ht="12" x14ac:dyDescent="0.2"/>
    <row r="261" s="26" customFormat="1" ht="12" x14ac:dyDescent="0.2"/>
    <row r="262" s="26" customFormat="1" ht="12" x14ac:dyDescent="0.2"/>
    <row r="263" s="26" customFormat="1" ht="12" x14ac:dyDescent="0.2"/>
    <row r="264" s="26" customFormat="1" ht="12" x14ac:dyDescent="0.2"/>
  </sheetData>
  <mergeCells count="408">
    <mergeCell ref="D179:T179"/>
    <mergeCell ref="B181:J181"/>
    <mergeCell ref="R174:R175"/>
    <mergeCell ref="R163:R164"/>
    <mergeCell ref="R121:R122"/>
    <mergeCell ref="S174:S175"/>
    <mergeCell ref="T174:T175"/>
    <mergeCell ref="D176:T176"/>
    <mergeCell ref="D177:T177"/>
    <mergeCell ref="D178:T178"/>
    <mergeCell ref="M174:M175"/>
    <mergeCell ref="N174:N175"/>
    <mergeCell ref="O174:O175"/>
    <mergeCell ref="P174:P175"/>
    <mergeCell ref="Q174:Q175"/>
    <mergeCell ref="G174:G175"/>
    <mergeCell ref="I174:I175"/>
    <mergeCell ref="J174:J175"/>
    <mergeCell ref="K174:K175"/>
    <mergeCell ref="L174:L175"/>
    <mergeCell ref="B174:B175"/>
    <mergeCell ref="C174:C175"/>
    <mergeCell ref="D174:D175"/>
    <mergeCell ref="E174:E175"/>
    <mergeCell ref="F174:F175"/>
    <mergeCell ref="S163:S164"/>
    <mergeCell ref="T163:T164"/>
    <mergeCell ref="D165:T165"/>
    <mergeCell ref="D166:T166"/>
    <mergeCell ref="D173:T173"/>
    <mergeCell ref="M163:M164"/>
    <mergeCell ref="N163:N164"/>
    <mergeCell ref="O163:O164"/>
    <mergeCell ref="P163:P164"/>
    <mergeCell ref="Q163:Q164"/>
    <mergeCell ref="H163:H164"/>
    <mergeCell ref="I163:I164"/>
    <mergeCell ref="J163:J164"/>
    <mergeCell ref="K163:K164"/>
    <mergeCell ref="L163:L164"/>
    <mergeCell ref="B163:B164"/>
    <mergeCell ref="C163:C164"/>
    <mergeCell ref="D163:D164"/>
    <mergeCell ref="E163:E164"/>
    <mergeCell ref="F163:F164"/>
    <mergeCell ref="D150:T150"/>
    <mergeCell ref="D151:T151"/>
    <mergeCell ref="D152:T152"/>
    <mergeCell ref="B160:B161"/>
    <mergeCell ref="C160:C161"/>
    <mergeCell ref="E160:E161"/>
    <mergeCell ref="F160:F161"/>
    <mergeCell ref="G160:G161"/>
    <mergeCell ref="H160:H161"/>
    <mergeCell ref="I160:I161"/>
    <mergeCell ref="J160:J161"/>
    <mergeCell ref="K160:K161"/>
    <mergeCell ref="L160:L161"/>
    <mergeCell ref="M160:M161"/>
    <mergeCell ref="N160:N161"/>
    <mergeCell ref="O160:O161"/>
    <mergeCell ref="D159:T159"/>
    <mergeCell ref="P160:P161"/>
    <mergeCell ref="Q160:Q161"/>
    <mergeCell ref="P134:P135"/>
    <mergeCell ref="Q134:Q135"/>
    <mergeCell ref="R134:R135"/>
    <mergeCell ref="S134:S135"/>
    <mergeCell ref="T134:T135"/>
    <mergeCell ref="D124:T124"/>
    <mergeCell ref="D126:T126"/>
    <mergeCell ref="D127:T127"/>
    <mergeCell ref="B134:B135"/>
    <mergeCell ref="C134:C135"/>
    <mergeCell ref="D134:D135"/>
    <mergeCell ref="F134:F135"/>
    <mergeCell ref="G134:G135"/>
    <mergeCell ref="H134:H135"/>
    <mergeCell ref="I134:I135"/>
    <mergeCell ref="J134:J135"/>
    <mergeCell ref="K134:K135"/>
    <mergeCell ref="L134:L135"/>
    <mergeCell ref="M134:M135"/>
    <mergeCell ref="N134:N135"/>
    <mergeCell ref="O134:O135"/>
    <mergeCell ref="P121:P122"/>
    <mergeCell ref="Q121:Q122"/>
    <mergeCell ref="S121:S122"/>
    <mergeCell ref="T121:T122"/>
    <mergeCell ref="D123:T123"/>
    <mergeCell ref="R119:R120"/>
    <mergeCell ref="S119:S120"/>
    <mergeCell ref="T119:T120"/>
    <mergeCell ref="B121:B122"/>
    <mergeCell ref="C121:C122"/>
    <mergeCell ref="D121:D122"/>
    <mergeCell ref="E121:E122"/>
    <mergeCell ref="G121:G122"/>
    <mergeCell ref="H121:H122"/>
    <mergeCell ref="I121:I122"/>
    <mergeCell ref="J121:J122"/>
    <mergeCell ref="K121:K122"/>
    <mergeCell ref="L121:L122"/>
    <mergeCell ref="M121:M122"/>
    <mergeCell ref="N121:N122"/>
    <mergeCell ref="O121:O122"/>
    <mergeCell ref="M119:M120"/>
    <mergeCell ref="N119:N120"/>
    <mergeCell ref="O119:O120"/>
    <mergeCell ref="P119:P120"/>
    <mergeCell ref="Q119:Q120"/>
    <mergeCell ref="H119:H120"/>
    <mergeCell ref="I119:I120"/>
    <mergeCell ref="J119:J120"/>
    <mergeCell ref="K119:K120"/>
    <mergeCell ref="L119:L120"/>
    <mergeCell ref="B119:B120"/>
    <mergeCell ref="C119:C120"/>
    <mergeCell ref="D119:D120"/>
    <mergeCell ref="E119:E120"/>
    <mergeCell ref="G119:G120"/>
    <mergeCell ref="P117:P118"/>
    <mergeCell ref="Q117:Q118"/>
    <mergeCell ref="R117:R118"/>
    <mergeCell ref="S117:S118"/>
    <mergeCell ref="T117:T118"/>
    <mergeCell ref="R115:R116"/>
    <mergeCell ref="S115:S116"/>
    <mergeCell ref="T115:T116"/>
    <mergeCell ref="B117:B118"/>
    <mergeCell ref="C117:C118"/>
    <mergeCell ref="D117:D118"/>
    <mergeCell ref="E117:E118"/>
    <mergeCell ref="G117:G118"/>
    <mergeCell ref="H117:H118"/>
    <mergeCell ref="I117:I118"/>
    <mergeCell ref="J117:J118"/>
    <mergeCell ref="K117:K118"/>
    <mergeCell ref="L117:L118"/>
    <mergeCell ref="M117:M118"/>
    <mergeCell ref="N117:N118"/>
    <mergeCell ref="O117:O118"/>
    <mergeCell ref="M115:M116"/>
    <mergeCell ref="N115:N116"/>
    <mergeCell ref="O115:O116"/>
    <mergeCell ref="P115:P116"/>
    <mergeCell ref="Q115:Q116"/>
    <mergeCell ref="H115:H116"/>
    <mergeCell ref="I115:I116"/>
    <mergeCell ref="J115:J116"/>
    <mergeCell ref="K115:K116"/>
    <mergeCell ref="L115:L116"/>
    <mergeCell ref="B115:B116"/>
    <mergeCell ref="C115:C116"/>
    <mergeCell ref="D115:D116"/>
    <mergeCell ref="E115:E116"/>
    <mergeCell ref="G115:G116"/>
    <mergeCell ref="F115:F116"/>
    <mergeCell ref="T113:T114"/>
    <mergeCell ref="R109:R110"/>
    <mergeCell ref="S109:S110"/>
    <mergeCell ref="T109:T110"/>
    <mergeCell ref="D112:T112"/>
    <mergeCell ref="M113:M114"/>
    <mergeCell ref="N113:N114"/>
    <mergeCell ref="O113:O114"/>
    <mergeCell ref="L109:L110"/>
    <mergeCell ref="M109:M110"/>
    <mergeCell ref="N109:N110"/>
    <mergeCell ref="O109:O110"/>
    <mergeCell ref="P109:P110"/>
    <mergeCell ref="Q109:Q110"/>
    <mergeCell ref="H113:H114"/>
    <mergeCell ref="I113:I114"/>
    <mergeCell ref="J113:J114"/>
    <mergeCell ref="K113:K114"/>
    <mergeCell ref="L113:L114"/>
    <mergeCell ref="P113:P114"/>
    <mergeCell ref="Q113:Q114"/>
    <mergeCell ref="R113:R114"/>
    <mergeCell ref="S113:S114"/>
    <mergeCell ref="H109:H110"/>
    <mergeCell ref="D107:D108"/>
    <mergeCell ref="E107:E108"/>
    <mergeCell ref="G107:G108"/>
    <mergeCell ref="B107:B108"/>
    <mergeCell ref="C107:C108"/>
    <mergeCell ref="B113:B114"/>
    <mergeCell ref="C113:C114"/>
    <mergeCell ref="D113:D114"/>
    <mergeCell ref="E113:E114"/>
    <mergeCell ref="B109:B110"/>
    <mergeCell ref="C109:C110"/>
    <mergeCell ref="D109:D110"/>
    <mergeCell ref="E109:E110"/>
    <mergeCell ref="G109:G110"/>
    <mergeCell ref="I109:I110"/>
    <mergeCell ref="J109:J110"/>
    <mergeCell ref="K109:K110"/>
    <mergeCell ref="R103:R104"/>
    <mergeCell ref="S103:S104"/>
    <mergeCell ref="T103:T104"/>
    <mergeCell ref="B105:B106"/>
    <mergeCell ref="C105:C106"/>
    <mergeCell ref="D105:D106"/>
    <mergeCell ref="E105:E106"/>
    <mergeCell ref="G105:G106"/>
    <mergeCell ref="H105:H106"/>
    <mergeCell ref="I105:I106"/>
    <mergeCell ref="J105:J106"/>
    <mergeCell ref="K105:K106"/>
    <mergeCell ref="L105:L106"/>
    <mergeCell ref="M105:M106"/>
    <mergeCell ref="N105:N106"/>
    <mergeCell ref="O105:O106"/>
    <mergeCell ref="M103:M104"/>
    <mergeCell ref="N103:N104"/>
    <mergeCell ref="O103:O104"/>
    <mergeCell ref="P103:P104"/>
    <mergeCell ref="Q103:Q104"/>
    <mergeCell ref="H103:H104"/>
    <mergeCell ref="I103:I104"/>
    <mergeCell ref="J103:J104"/>
    <mergeCell ref="K103:K104"/>
    <mergeCell ref="L103:L104"/>
    <mergeCell ref="B103:B104"/>
    <mergeCell ref="C103:C104"/>
    <mergeCell ref="D103:D104"/>
    <mergeCell ref="E103:E104"/>
    <mergeCell ref="G103:G104"/>
    <mergeCell ref="P101:P102"/>
    <mergeCell ref="Q101:Q102"/>
    <mergeCell ref="R101:R102"/>
    <mergeCell ref="S101:S102"/>
    <mergeCell ref="T101:T102"/>
    <mergeCell ref="R99:R100"/>
    <mergeCell ref="S99:S100"/>
    <mergeCell ref="T99:T100"/>
    <mergeCell ref="B101:B102"/>
    <mergeCell ref="C101:C102"/>
    <mergeCell ref="D101:D102"/>
    <mergeCell ref="E101:E102"/>
    <mergeCell ref="G101:G102"/>
    <mergeCell ref="H101:H102"/>
    <mergeCell ref="I101:I102"/>
    <mergeCell ref="J101:J102"/>
    <mergeCell ref="K101:K102"/>
    <mergeCell ref="L101:L102"/>
    <mergeCell ref="M101:M102"/>
    <mergeCell ref="N101:N102"/>
    <mergeCell ref="O101:O102"/>
    <mergeCell ref="L99:L100"/>
    <mergeCell ref="M99:M100"/>
    <mergeCell ref="N99:N100"/>
    <mergeCell ref="O99:O100"/>
    <mergeCell ref="P99:P100"/>
    <mergeCell ref="Q99:Q100"/>
    <mergeCell ref="O97:O98"/>
    <mergeCell ref="P97:P98"/>
    <mergeCell ref="Q97:Q98"/>
    <mergeCell ref="B99:B100"/>
    <mergeCell ref="C99:C100"/>
    <mergeCell ref="D99:D100"/>
    <mergeCell ref="E99:E100"/>
    <mergeCell ref="G99:G100"/>
    <mergeCell ref="H99:H100"/>
    <mergeCell ref="I99:I100"/>
    <mergeCell ref="J99:J100"/>
    <mergeCell ref="K99:K100"/>
    <mergeCell ref="T94:T95"/>
    <mergeCell ref="B94:B95"/>
    <mergeCell ref="C94:C95"/>
    <mergeCell ref="D94:D95"/>
    <mergeCell ref="E94:E95"/>
    <mergeCell ref="H94:H95"/>
    <mergeCell ref="D96:T96"/>
    <mergeCell ref="B97:B98"/>
    <mergeCell ref="C97:C98"/>
    <mergeCell ref="D97:D98"/>
    <mergeCell ref="E97:E98"/>
    <mergeCell ref="G97:G98"/>
    <mergeCell ref="H97:H98"/>
    <mergeCell ref="I97:I98"/>
    <mergeCell ref="J97:J98"/>
    <mergeCell ref="K97:K98"/>
    <mergeCell ref="L97:L98"/>
    <mergeCell ref="M97:M98"/>
    <mergeCell ref="N97:N98"/>
    <mergeCell ref="T97:T98"/>
    <mergeCell ref="R97:R98"/>
    <mergeCell ref="S97:S98"/>
    <mergeCell ref="R94:R95"/>
    <mergeCell ref="D44:T44"/>
    <mergeCell ref="D50:T50"/>
    <mergeCell ref="D78:T78"/>
    <mergeCell ref="D82:T82"/>
    <mergeCell ref="D90:T90"/>
    <mergeCell ref="D31:T31"/>
    <mergeCell ref="D33:T33"/>
    <mergeCell ref="D37:T37"/>
    <mergeCell ref="D38:T38"/>
    <mergeCell ref="D43:T43"/>
    <mergeCell ref="B16:B17"/>
    <mergeCell ref="C16:C17"/>
    <mergeCell ref="D16:D17"/>
    <mergeCell ref="E16:E17"/>
    <mergeCell ref="F16:F17"/>
    <mergeCell ref="Q23:Q24"/>
    <mergeCell ref="R23:R24"/>
    <mergeCell ref="S23:S24"/>
    <mergeCell ref="T23:T24"/>
    <mergeCell ref="T16:T17"/>
    <mergeCell ref="D22:T22"/>
    <mergeCell ref="B23:B24"/>
    <mergeCell ref="C23:C24"/>
    <mergeCell ref="D23:D24"/>
    <mergeCell ref="E23:E24"/>
    <mergeCell ref="F23:F24"/>
    <mergeCell ref="H23:H24"/>
    <mergeCell ref="I23:I24"/>
    <mergeCell ref="J23:J24"/>
    <mergeCell ref="K23:K24"/>
    <mergeCell ref="L23:L24"/>
    <mergeCell ref="M23:M24"/>
    <mergeCell ref="N23:N24"/>
    <mergeCell ref="O23:O24"/>
    <mergeCell ref="K107:K108"/>
    <mergeCell ref="L107:L108"/>
    <mergeCell ref="M107:M108"/>
    <mergeCell ref="T107:T108"/>
    <mergeCell ref="S107:S108"/>
    <mergeCell ref="R107:R108"/>
    <mergeCell ref="N107:N108"/>
    <mergeCell ref="O107:O108"/>
    <mergeCell ref="P107:P108"/>
    <mergeCell ref="Q107:Q108"/>
    <mergeCell ref="D142:T142"/>
    <mergeCell ref="D129:T129"/>
    <mergeCell ref="D29:T29"/>
    <mergeCell ref="D8:T8"/>
    <mergeCell ref="D9:T9"/>
    <mergeCell ref="D10:T10"/>
    <mergeCell ref="D11:T11"/>
    <mergeCell ref="D15:T15"/>
    <mergeCell ref="D36:T36"/>
    <mergeCell ref="H16:H17"/>
    <mergeCell ref="I16:I17"/>
    <mergeCell ref="R16:R17"/>
    <mergeCell ref="S16:S17"/>
    <mergeCell ref="J16:J17"/>
    <mergeCell ref="K16:K17"/>
    <mergeCell ref="L16:L17"/>
    <mergeCell ref="M16:M17"/>
    <mergeCell ref="N16:N17"/>
    <mergeCell ref="D30:T30"/>
    <mergeCell ref="P23:P24"/>
    <mergeCell ref="O16:O17"/>
    <mergeCell ref="P16:P17"/>
    <mergeCell ref="Q16:Q17"/>
    <mergeCell ref="G16:G17"/>
    <mergeCell ref="I107:I108"/>
    <mergeCell ref="J107:J108"/>
    <mergeCell ref="D91:T91"/>
    <mergeCell ref="R160:R161"/>
    <mergeCell ref="S160:S161"/>
    <mergeCell ref="T160:T161"/>
    <mergeCell ref="D162:T162"/>
    <mergeCell ref="S5:T5"/>
    <mergeCell ref="B6:J6"/>
    <mergeCell ref="K6:Q6"/>
    <mergeCell ref="R6:T6"/>
    <mergeCell ref="D89:T89"/>
    <mergeCell ref="D88:T88"/>
    <mergeCell ref="D93:T93"/>
    <mergeCell ref="I94:I95"/>
    <mergeCell ref="J94:J95"/>
    <mergeCell ref="K94:K95"/>
    <mergeCell ref="L94:L95"/>
    <mergeCell ref="M94:M95"/>
    <mergeCell ref="N94:N95"/>
    <mergeCell ref="O94:O95"/>
    <mergeCell ref="P94:P95"/>
    <mergeCell ref="Q94:Q95"/>
    <mergeCell ref="S94:S95"/>
    <mergeCell ref="D160:D161"/>
    <mergeCell ref="G163:G164"/>
    <mergeCell ref="F117:F118"/>
    <mergeCell ref="F119:F120"/>
    <mergeCell ref="F121:F122"/>
    <mergeCell ref="E134:E135"/>
    <mergeCell ref="F94:F95"/>
    <mergeCell ref="G94:G95"/>
    <mergeCell ref="G113:G114"/>
    <mergeCell ref="F97:F98"/>
    <mergeCell ref="F99:F100"/>
    <mergeCell ref="F101:F102"/>
    <mergeCell ref="F103:F104"/>
    <mergeCell ref="F105:F106"/>
    <mergeCell ref="F107:F108"/>
    <mergeCell ref="F109:F110"/>
    <mergeCell ref="F113:F114"/>
    <mergeCell ref="D131:T131"/>
    <mergeCell ref="P105:P106"/>
    <mergeCell ref="Q105:Q106"/>
    <mergeCell ref="R105:R106"/>
    <mergeCell ref="S105:S106"/>
    <mergeCell ref="T105:T106"/>
    <mergeCell ref="H107:H108"/>
  </mergeCells>
  <pageMargins left="0.11811023622047245" right="0.11811023622047245" top="0.15748031496062992" bottom="0.15748031496062992" header="0" footer="0"/>
  <pageSetup paperSize="9" scale="5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A422"/>
  <sheetViews>
    <sheetView topLeftCell="A163" zoomScale="75" zoomScaleNormal="75" workbookViewId="0">
      <selection activeCell="N186" sqref="N186"/>
    </sheetView>
  </sheetViews>
  <sheetFormatPr defaultRowHeight="15" x14ac:dyDescent="0.25"/>
  <cols>
    <col min="1" max="1" width="4.28515625" customWidth="1"/>
    <col min="3" max="3" width="11" customWidth="1"/>
    <col min="4" max="4" width="31.5703125" customWidth="1"/>
    <col min="5" max="5" width="17.5703125" customWidth="1"/>
    <col min="6" max="6" width="15.28515625" customWidth="1"/>
    <col min="7" max="7" width="13.140625" customWidth="1"/>
    <col min="8" max="8" width="19" customWidth="1"/>
    <col min="9" max="9" width="6.5703125" customWidth="1"/>
    <col min="10" max="10" width="7.85546875" customWidth="1"/>
    <col min="11" max="12" width="12.140625" customWidth="1"/>
    <col min="13" max="13" width="12.28515625" customWidth="1"/>
    <col min="14" max="14" width="12.28515625" style="8" customWidth="1"/>
    <col min="15" max="15" width="12.85546875" style="218" customWidth="1"/>
    <col min="16" max="16" width="12.42578125" style="219" customWidth="1"/>
    <col min="17" max="17" width="13" customWidth="1"/>
    <col min="18" max="18" width="12.5703125" style="8" customWidth="1"/>
    <col min="19" max="19" width="10" bestFit="1" customWidth="1"/>
    <col min="20" max="20" width="10" style="8" customWidth="1"/>
    <col min="21" max="21" width="12.5703125" style="218" bestFit="1" customWidth="1"/>
    <col min="22" max="22" width="12.5703125" style="219" customWidth="1"/>
    <col min="23" max="23" width="9.140625" style="8"/>
    <col min="24" max="24" width="10.42578125" style="8" customWidth="1"/>
    <col min="25" max="25" width="12.5703125" customWidth="1"/>
  </cols>
  <sheetData>
    <row r="1" spans="2:24" ht="15.75" x14ac:dyDescent="0.25">
      <c r="K1" s="13"/>
      <c r="L1" s="13"/>
      <c r="M1" s="13"/>
      <c r="N1" s="30"/>
      <c r="O1" s="216"/>
      <c r="P1" s="217"/>
      <c r="S1" s="13"/>
      <c r="T1" s="30"/>
      <c r="U1" s="216"/>
      <c r="V1" s="237" t="s">
        <v>117</v>
      </c>
      <c r="W1" s="237"/>
      <c r="X1" s="237"/>
    </row>
    <row r="2" spans="2:24" ht="15.75" x14ac:dyDescent="0.25">
      <c r="K2" s="13"/>
      <c r="L2" s="13"/>
      <c r="M2" s="13"/>
      <c r="N2" s="30"/>
      <c r="O2" s="216"/>
      <c r="P2" s="217"/>
      <c r="S2" s="13"/>
      <c r="T2" s="30"/>
      <c r="U2" s="216"/>
      <c r="V2" s="237" t="s">
        <v>0</v>
      </c>
      <c r="W2" s="237"/>
      <c r="X2" s="237"/>
    </row>
    <row r="3" spans="2:24" ht="15.75" x14ac:dyDescent="0.25">
      <c r="K3" s="13"/>
      <c r="L3" s="13"/>
      <c r="M3" s="13"/>
      <c r="N3" s="30"/>
      <c r="O3" s="216"/>
      <c r="P3" s="217"/>
      <c r="S3" s="13"/>
      <c r="T3" s="30"/>
      <c r="U3" s="216"/>
      <c r="V3" s="237" t="s">
        <v>12</v>
      </c>
      <c r="W3" s="237"/>
      <c r="X3" s="237"/>
    </row>
    <row r="4" spans="2:24" ht="15.75" x14ac:dyDescent="0.25">
      <c r="B4" s="1"/>
    </row>
    <row r="5" spans="2:24" ht="15.75" x14ac:dyDescent="0.25">
      <c r="B5" s="31" t="s">
        <v>48</v>
      </c>
      <c r="C5" s="32"/>
      <c r="D5" s="32"/>
      <c r="E5" s="33"/>
      <c r="F5" s="33"/>
      <c r="G5" s="33"/>
      <c r="H5" s="33"/>
      <c r="I5" s="33"/>
      <c r="J5" s="33"/>
      <c r="K5" s="33"/>
      <c r="L5" s="33"/>
      <c r="M5" s="33"/>
      <c r="N5" s="62"/>
      <c r="O5" s="220"/>
      <c r="P5" s="221"/>
      <c r="Q5" s="33"/>
      <c r="R5" s="62"/>
      <c r="S5" s="33"/>
      <c r="T5" s="62"/>
      <c r="U5" s="220"/>
      <c r="V5" s="221"/>
      <c r="W5" s="62"/>
      <c r="X5" s="62"/>
    </row>
    <row r="6" spans="2:24" s="26" customFormat="1" ht="12" x14ac:dyDescent="0.2">
      <c r="B6" s="297" t="s">
        <v>14</v>
      </c>
      <c r="C6" s="297"/>
      <c r="D6" s="297"/>
      <c r="E6" s="297"/>
      <c r="F6" s="297"/>
      <c r="G6" s="297"/>
      <c r="H6" s="297"/>
      <c r="I6" s="297"/>
      <c r="J6" s="297"/>
      <c r="K6" s="297" t="s">
        <v>15</v>
      </c>
      <c r="L6" s="297"/>
      <c r="M6" s="297"/>
      <c r="N6" s="297"/>
      <c r="O6" s="297"/>
      <c r="P6" s="297"/>
      <c r="Q6" s="297"/>
      <c r="R6" s="297"/>
      <c r="S6" s="297"/>
      <c r="T6" s="297"/>
      <c r="U6" s="297"/>
      <c r="V6" s="297"/>
      <c r="W6" s="297"/>
      <c r="X6" s="297"/>
    </row>
    <row r="7" spans="2:24" s="26" customFormat="1" ht="47.25" customHeight="1" x14ac:dyDescent="0.2">
      <c r="B7" s="297" t="s">
        <v>4</v>
      </c>
      <c r="C7" s="297" t="s">
        <v>112</v>
      </c>
      <c r="D7" s="297" t="s">
        <v>17</v>
      </c>
      <c r="E7" s="297" t="s">
        <v>119</v>
      </c>
      <c r="F7" s="297" t="s">
        <v>18</v>
      </c>
      <c r="G7" s="297" t="s">
        <v>19</v>
      </c>
      <c r="H7" s="297" t="s">
        <v>20</v>
      </c>
      <c r="I7" s="297" t="s">
        <v>43</v>
      </c>
      <c r="J7" s="297" t="s">
        <v>44</v>
      </c>
      <c r="K7" s="297" t="s">
        <v>23</v>
      </c>
      <c r="L7" s="297"/>
      <c r="M7" s="297" t="s">
        <v>24</v>
      </c>
      <c r="N7" s="297"/>
      <c r="O7" s="344" t="s">
        <v>25</v>
      </c>
      <c r="P7" s="344"/>
      <c r="Q7" s="297" t="s">
        <v>26</v>
      </c>
      <c r="R7" s="297"/>
      <c r="S7" s="297" t="s">
        <v>27</v>
      </c>
      <c r="T7" s="297"/>
      <c r="U7" s="344" t="s">
        <v>28</v>
      </c>
      <c r="V7" s="344"/>
      <c r="W7" s="297" t="s">
        <v>120</v>
      </c>
      <c r="X7" s="297"/>
    </row>
    <row r="8" spans="2:24" s="26" customFormat="1" ht="12" x14ac:dyDescent="0.2">
      <c r="B8" s="297"/>
      <c r="C8" s="297"/>
      <c r="D8" s="297"/>
      <c r="E8" s="297"/>
      <c r="F8" s="297"/>
      <c r="G8" s="297"/>
      <c r="H8" s="297"/>
      <c r="I8" s="297"/>
      <c r="J8" s="297"/>
      <c r="K8" s="9" t="s">
        <v>49</v>
      </c>
      <c r="L8" s="9" t="s">
        <v>50</v>
      </c>
      <c r="M8" s="9" t="s">
        <v>49</v>
      </c>
      <c r="N8" s="66" t="s">
        <v>50</v>
      </c>
      <c r="O8" s="222" t="s">
        <v>49</v>
      </c>
      <c r="P8" s="223" t="s">
        <v>50</v>
      </c>
      <c r="Q8" s="9" t="s">
        <v>49</v>
      </c>
      <c r="R8" s="66" t="s">
        <v>50</v>
      </c>
      <c r="S8" s="9" t="s">
        <v>49</v>
      </c>
      <c r="T8" s="66" t="s">
        <v>50</v>
      </c>
      <c r="U8" s="222" t="s">
        <v>49</v>
      </c>
      <c r="V8" s="223" t="s">
        <v>50</v>
      </c>
      <c r="W8" s="19" t="s">
        <v>49</v>
      </c>
      <c r="X8" s="66" t="s">
        <v>50</v>
      </c>
    </row>
    <row r="9" spans="2:24" s="26" customFormat="1" ht="15" customHeight="1" x14ac:dyDescent="0.2">
      <c r="B9" s="46">
        <v>1</v>
      </c>
      <c r="C9" s="46"/>
      <c r="D9" s="354" t="s">
        <v>388</v>
      </c>
      <c r="E9" s="355"/>
      <c r="F9" s="355"/>
      <c r="G9" s="355"/>
      <c r="H9" s="355"/>
      <c r="I9" s="355"/>
      <c r="J9" s="355"/>
      <c r="K9" s="355"/>
      <c r="L9" s="355"/>
      <c r="M9" s="355"/>
      <c r="N9" s="355"/>
      <c r="O9" s="355"/>
      <c r="P9" s="355"/>
      <c r="Q9" s="355"/>
      <c r="R9" s="355"/>
      <c r="S9" s="355"/>
      <c r="T9" s="355"/>
      <c r="U9" s="355"/>
      <c r="V9" s="355"/>
      <c r="W9" s="355"/>
      <c r="X9" s="356"/>
    </row>
    <row r="10" spans="2:24" s="26" customFormat="1" ht="12" x14ac:dyDescent="0.2">
      <c r="B10" s="46">
        <v>1.1000000000000001</v>
      </c>
      <c r="C10" s="46"/>
      <c r="D10" s="298" t="s">
        <v>242</v>
      </c>
      <c r="E10" s="298"/>
      <c r="F10" s="298"/>
      <c r="G10" s="298"/>
      <c r="H10" s="298"/>
      <c r="I10" s="298"/>
      <c r="J10" s="298"/>
      <c r="K10" s="298"/>
      <c r="L10" s="298"/>
      <c r="M10" s="298"/>
      <c r="N10" s="298"/>
      <c r="O10" s="298"/>
      <c r="P10" s="298"/>
      <c r="Q10" s="298"/>
      <c r="R10" s="298"/>
      <c r="S10" s="298"/>
      <c r="T10" s="298"/>
      <c r="U10" s="298"/>
      <c r="V10" s="298"/>
      <c r="W10" s="298"/>
      <c r="X10" s="298"/>
    </row>
    <row r="11" spans="2:24" s="26" customFormat="1" ht="12" x14ac:dyDescent="0.2">
      <c r="B11" s="46" t="s">
        <v>6</v>
      </c>
      <c r="C11" s="46"/>
      <c r="D11" s="298" t="s">
        <v>243</v>
      </c>
      <c r="E11" s="298"/>
      <c r="F11" s="298"/>
      <c r="G11" s="298"/>
      <c r="H11" s="298"/>
      <c r="I11" s="298"/>
      <c r="J11" s="298"/>
      <c r="K11" s="298"/>
      <c r="L11" s="298"/>
      <c r="M11" s="298"/>
      <c r="N11" s="298"/>
      <c r="O11" s="298"/>
      <c r="P11" s="298"/>
      <c r="Q11" s="298"/>
      <c r="R11" s="298"/>
      <c r="S11" s="298"/>
      <c r="T11" s="298"/>
      <c r="U11" s="298"/>
      <c r="V11" s="298"/>
      <c r="W11" s="298"/>
      <c r="X11" s="298"/>
    </row>
    <row r="12" spans="2:24" s="26" customFormat="1" ht="12" x14ac:dyDescent="0.2">
      <c r="B12" s="20" t="s">
        <v>33</v>
      </c>
      <c r="C12" s="20"/>
      <c r="D12" s="357" t="s">
        <v>185</v>
      </c>
      <c r="E12" s="357"/>
      <c r="F12" s="357"/>
      <c r="G12" s="357"/>
      <c r="H12" s="357"/>
      <c r="I12" s="357"/>
      <c r="J12" s="357"/>
      <c r="K12" s="357"/>
      <c r="L12" s="357"/>
      <c r="M12" s="357"/>
      <c r="N12" s="357"/>
      <c r="O12" s="357"/>
      <c r="P12" s="357"/>
      <c r="Q12" s="357"/>
      <c r="R12" s="357"/>
      <c r="S12" s="357"/>
      <c r="T12" s="357"/>
      <c r="U12" s="357"/>
      <c r="V12" s="357"/>
      <c r="W12" s="357"/>
      <c r="X12" s="357"/>
    </row>
    <row r="13" spans="2:24" s="26" customFormat="1" ht="36" x14ac:dyDescent="0.2">
      <c r="B13" s="127" t="s">
        <v>34</v>
      </c>
      <c r="C13" s="127" t="s">
        <v>761</v>
      </c>
      <c r="D13" s="157" t="s">
        <v>762</v>
      </c>
      <c r="E13" s="127" t="s">
        <v>244</v>
      </c>
      <c r="F13" s="127" t="s">
        <v>245</v>
      </c>
      <c r="G13" s="127" t="s">
        <v>246</v>
      </c>
      <c r="H13" s="127" t="s">
        <v>247</v>
      </c>
      <c r="I13" s="127" t="s">
        <v>149</v>
      </c>
      <c r="J13" s="127" t="s">
        <v>32</v>
      </c>
      <c r="K13" s="127">
        <v>294831.3</v>
      </c>
      <c r="L13" s="127">
        <v>0</v>
      </c>
      <c r="M13" s="127">
        <v>22112.36</v>
      </c>
      <c r="N13" s="152">
        <v>0</v>
      </c>
      <c r="O13" s="172">
        <v>22112.34</v>
      </c>
      <c r="P13" s="173">
        <v>0</v>
      </c>
      <c r="Q13" s="127">
        <v>0</v>
      </c>
      <c r="R13" s="152">
        <v>0</v>
      </c>
      <c r="S13" s="127">
        <v>0</v>
      </c>
      <c r="T13" s="152">
        <v>0</v>
      </c>
      <c r="U13" s="172">
        <v>250606.6</v>
      </c>
      <c r="V13" s="173">
        <v>0</v>
      </c>
      <c r="W13" s="152">
        <v>0</v>
      </c>
      <c r="X13" s="152">
        <v>0</v>
      </c>
    </row>
    <row r="14" spans="2:24" s="26" customFormat="1" ht="36" x14ac:dyDescent="0.2">
      <c r="B14" s="127" t="s">
        <v>35</v>
      </c>
      <c r="C14" s="127" t="s">
        <v>763</v>
      </c>
      <c r="D14" s="157" t="s">
        <v>248</v>
      </c>
      <c r="E14" s="127" t="s">
        <v>249</v>
      </c>
      <c r="F14" s="127" t="s">
        <v>245</v>
      </c>
      <c r="G14" s="127" t="s">
        <v>250</v>
      </c>
      <c r="H14" s="127" t="s">
        <v>247</v>
      </c>
      <c r="I14" s="127" t="s">
        <v>149</v>
      </c>
      <c r="J14" s="127" t="s">
        <v>32</v>
      </c>
      <c r="K14" s="127">
        <v>346374.18</v>
      </c>
      <c r="L14" s="127">
        <v>346374.18</v>
      </c>
      <c r="M14" s="127">
        <v>25978.07</v>
      </c>
      <c r="N14" s="152">
        <v>25978.07</v>
      </c>
      <c r="O14" s="172">
        <v>25978.06</v>
      </c>
      <c r="P14" s="173">
        <v>25978.06</v>
      </c>
      <c r="Q14" s="127">
        <v>0</v>
      </c>
      <c r="R14" s="152">
        <v>0</v>
      </c>
      <c r="S14" s="127">
        <v>0</v>
      </c>
      <c r="T14" s="152">
        <v>0</v>
      </c>
      <c r="U14" s="172">
        <v>294418.05</v>
      </c>
      <c r="V14" s="173">
        <v>294418.05</v>
      </c>
      <c r="W14" s="152">
        <v>0</v>
      </c>
      <c r="X14" s="152">
        <v>0</v>
      </c>
    </row>
    <row r="15" spans="2:24" s="26" customFormat="1" ht="36" x14ac:dyDescent="0.2">
      <c r="B15" s="127" t="s">
        <v>395</v>
      </c>
      <c r="C15" s="127" t="s">
        <v>764</v>
      </c>
      <c r="D15" s="157" t="s">
        <v>251</v>
      </c>
      <c r="E15" s="127" t="s">
        <v>252</v>
      </c>
      <c r="F15" s="127" t="s">
        <v>245</v>
      </c>
      <c r="G15" s="127" t="s">
        <v>253</v>
      </c>
      <c r="H15" s="127" t="s">
        <v>247</v>
      </c>
      <c r="I15" s="127" t="s">
        <v>149</v>
      </c>
      <c r="J15" s="127" t="s">
        <v>32</v>
      </c>
      <c r="K15" s="127">
        <v>390711</v>
      </c>
      <c r="L15" s="127">
        <v>395063.24</v>
      </c>
      <c r="M15" s="127">
        <v>29303.33</v>
      </c>
      <c r="N15" s="168">
        <v>33655.57</v>
      </c>
      <c r="O15" s="172">
        <v>29303.32</v>
      </c>
      <c r="P15" s="173">
        <v>29303.32</v>
      </c>
      <c r="Q15" s="127">
        <v>0</v>
      </c>
      <c r="R15" s="152">
        <v>0</v>
      </c>
      <c r="S15" s="127">
        <v>0</v>
      </c>
      <c r="T15" s="152">
        <v>0</v>
      </c>
      <c r="U15" s="172">
        <v>332104.34999999998</v>
      </c>
      <c r="V15" s="173">
        <v>332104.34999999998</v>
      </c>
      <c r="W15" s="152">
        <v>0</v>
      </c>
      <c r="X15" s="152">
        <v>0</v>
      </c>
    </row>
    <row r="16" spans="2:24" s="26" customFormat="1" ht="12" x14ac:dyDescent="0.2">
      <c r="B16" s="158" t="s">
        <v>36</v>
      </c>
      <c r="C16" s="158"/>
      <c r="D16" s="341" t="s">
        <v>256</v>
      </c>
      <c r="E16" s="341"/>
      <c r="F16" s="341"/>
      <c r="G16" s="341"/>
      <c r="H16" s="341"/>
      <c r="I16" s="341"/>
      <c r="J16" s="341"/>
      <c r="K16" s="341"/>
      <c r="L16" s="341"/>
      <c r="M16" s="341"/>
      <c r="N16" s="341"/>
      <c r="O16" s="341"/>
      <c r="P16" s="341"/>
      <c r="Q16" s="341"/>
      <c r="R16" s="341"/>
      <c r="S16" s="341"/>
      <c r="T16" s="341"/>
      <c r="U16" s="341"/>
      <c r="V16" s="341"/>
      <c r="W16" s="341"/>
      <c r="X16" s="341"/>
    </row>
    <row r="17" spans="2:24" s="26" customFormat="1" ht="12" x14ac:dyDescent="0.2">
      <c r="B17" s="318" t="s">
        <v>37</v>
      </c>
      <c r="C17" s="332" t="str">
        <f>'[1]2 lentelė'!C16</f>
        <v>R04-7724-220000-7242</v>
      </c>
      <c r="D17" s="353" t="s">
        <v>257</v>
      </c>
      <c r="E17" s="318" t="s">
        <v>258</v>
      </c>
      <c r="F17" s="318" t="s">
        <v>245</v>
      </c>
      <c r="G17" s="332" t="s">
        <v>269</v>
      </c>
      <c r="H17" s="318" t="s">
        <v>177</v>
      </c>
      <c r="I17" s="318" t="s">
        <v>149</v>
      </c>
      <c r="J17" s="318" t="s">
        <v>32</v>
      </c>
      <c r="K17" s="318">
        <v>110463.53</v>
      </c>
      <c r="L17" s="318">
        <v>110463.53</v>
      </c>
      <c r="M17" s="318">
        <v>8284.77</v>
      </c>
      <c r="N17" s="352">
        <v>8284.77</v>
      </c>
      <c r="O17" s="342">
        <v>8284.76</v>
      </c>
      <c r="P17" s="343">
        <v>8284.76</v>
      </c>
      <c r="Q17" s="318">
        <v>0</v>
      </c>
      <c r="R17" s="352">
        <v>0</v>
      </c>
      <c r="S17" s="318">
        <v>0</v>
      </c>
      <c r="T17" s="352">
        <v>0</v>
      </c>
      <c r="U17" s="342">
        <v>93894</v>
      </c>
      <c r="V17" s="343">
        <v>93894</v>
      </c>
      <c r="W17" s="352">
        <v>0</v>
      </c>
      <c r="X17" s="352">
        <v>0</v>
      </c>
    </row>
    <row r="18" spans="2:24" s="26" customFormat="1" ht="12" x14ac:dyDescent="0.2">
      <c r="B18" s="318"/>
      <c r="C18" s="333"/>
      <c r="D18" s="353"/>
      <c r="E18" s="318"/>
      <c r="F18" s="318"/>
      <c r="G18" s="333"/>
      <c r="H18" s="318"/>
      <c r="I18" s="318"/>
      <c r="J18" s="318"/>
      <c r="K18" s="318"/>
      <c r="L18" s="318"/>
      <c r="M18" s="318"/>
      <c r="N18" s="352"/>
      <c r="O18" s="342"/>
      <c r="P18" s="343"/>
      <c r="Q18" s="318"/>
      <c r="R18" s="352"/>
      <c r="S18" s="318"/>
      <c r="T18" s="352"/>
      <c r="U18" s="342"/>
      <c r="V18" s="343"/>
      <c r="W18" s="352"/>
      <c r="X18" s="352"/>
    </row>
    <row r="19" spans="2:24" s="26" customFormat="1" ht="36" x14ac:dyDescent="0.2">
      <c r="B19" s="127" t="s">
        <v>38</v>
      </c>
      <c r="C19" s="127" t="s">
        <v>765</v>
      </c>
      <c r="D19" s="157" t="s">
        <v>259</v>
      </c>
      <c r="E19" s="127" t="s">
        <v>244</v>
      </c>
      <c r="F19" s="127" t="s">
        <v>245</v>
      </c>
      <c r="G19" s="127" t="s">
        <v>246</v>
      </c>
      <c r="H19" s="127" t="s">
        <v>177</v>
      </c>
      <c r="I19" s="127" t="s">
        <v>149</v>
      </c>
      <c r="J19" s="127" t="s">
        <v>32</v>
      </c>
      <c r="K19" s="169">
        <v>120936.48</v>
      </c>
      <c r="L19" s="169">
        <v>121169.66</v>
      </c>
      <c r="M19" s="169">
        <v>9070.25</v>
      </c>
      <c r="N19" s="168">
        <v>9303.43</v>
      </c>
      <c r="O19" s="172">
        <v>9070.23</v>
      </c>
      <c r="P19" s="173">
        <v>9070.23</v>
      </c>
      <c r="Q19" s="127">
        <v>0</v>
      </c>
      <c r="R19" s="152">
        <v>0</v>
      </c>
      <c r="S19" s="127">
        <v>0</v>
      </c>
      <c r="T19" s="152">
        <v>0</v>
      </c>
      <c r="U19" s="172">
        <v>102796</v>
      </c>
      <c r="V19" s="173">
        <v>102796</v>
      </c>
      <c r="W19" s="152">
        <v>0</v>
      </c>
      <c r="X19" s="152">
        <v>0</v>
      </c>
    </row>
    <row r="20" spans="2:24" s="26" customFormat="1" ht="36" x14ac:dyDescent="0.2">
      <c r="B20" s="127" t="s">
        <v>396</v>
      </c>
      <c r="C20" s="127" t="s">
        <v>766</v>
      </c>
      <c r="D20" s="157" t="s">
        <v>260</v>
      </c>
      <c r="E20" s="127" t="s">
        <v>249</v>
      </c>
      <c r="F20" s="127" t="s">
        <v>245</v>
      </c>
      <c r="G20" s="127" t="s">
        <v>250</v>
      </c>
      <c r="H20" s="127" t="s">
        <v>177</v>
      </c>
      <c r="I20" s="127" t="s">
        <v>149</v>
      </c>
      <c r="J20" s="127" t="s">
        <v>32</v>
      </c>
      <c r="K20" s="169">
        <v>377054.52999999997</v>
      </c>
      <c r="L20" s="169">
        <v>377054.53</v>
      </c>
      <c r="M20" s="169">
        <v>28279.09</v>
      </c>
      <c r="N20" s="168">
        <v>28279.09</v>
      </c>
      <c r="O20" s="172">
        <v>28279.09</v>
      </c>
      <c r="P20" s="173">
        <v>28279.09</v>
      </c>
      <c r="Q20" s="127">
        <v>0</v>
      </c>
      <c r="R20" s="152">
        <v>0</v>
      </c>
      <c r="S20" s="127">
        <v>0</v>
      </c>
      <c r="T20" s="152">
        <v>0</v>
      </c>
      <c r="U20" s="172">
        <v>320496.34999999998</v>
      </c>
      <c r="V20" s="173">
        <v>320496.34999999998</v>
      </c>
      <c r="W20" s="152">
        <v>0</v>
      </c>
      <c r="X20" s="152">
        <v>0</v>
      </c>
    </row>
    <row r="21" spans="2:24" s="26" customFormat="1" ht="36" x14ac:dyDescent="0.2">
      <c r="B21" s="127" t="s">
        <v>397</v>
      </c>
      <c r="C21" s="127" t="s">
        <v>767</v>
      </c>
      <c r="D21" s="157" t="s">
        <v>261</v>
      </c>
      <c r="E21" s="127" t="s">
        <v>252</v>
      </c>
      <c r="F21" s="127" t="s">
        <v>245</v>
      </c>
      <c r="G21" s="127" t="s">
        <v>253</v>
      </c>
      <c r="H21" s="127" t="s">
        <v>177</v>
      </c>
      <c r="I21" s="127" t="s">
        <v>149</v>
      </c>
      <c r="J21" s="127" t="s">
        <v>32</v>
      </c>
      <c r="K21" s="169">
        <v>557868.85</v>
      </c>
      <c r="L21" s="169">
        <v>557868.85</v>
      </c>
      <c r="M21" s="169">
        <v>41840.17</v>
      </c>
      <c r="N21" s="168">
        <v>41840.17</v>
      </c>
      <c r="O21" s="172">
        <v>41840.160000000003</v>
      </c>
      <c r="P21" s="173">
        <v>41840.160000000003</v>
      </c>
      <c r="Q21" s="127">
        <v>0</v>
      </c>
      <c r="R21" s="152">
        <v>0</v>
      </c>
      <c r="S21" s="127">
        <v>0</v>
      </c>
      <c r="T21" s="152">
        <v>0</v>
      </c>
      <c r="U21" s="172">
        <v>474188.52</v>
      </c>
      <c r="V21" s="173">
        <v>474188.52</v>
      </c>
      <c r="W21" s="152">
        <v>0</v>
      </c>
      <c r="X21" s="152">
        <v>0</v>
      </c>
    </row>
    <row r="22" spans="2:24" s="26" customFormat="1" ht="36" x14ac:dyDescent="0.2">
      <c r="B22" s="127" t="s">
        <v>398</v>
      </c>
      <c r="C22" s="127" t="s">
        <v>768</v>
      </c>
      <c r="D22" s="157" t="s">
        <v>262</v>
      </c>
      <c r="E22" s="127" t="s">
        <v>254</v>
      </c>
      <c r="F22" s="127" t="s">
        <v>245</v>
      </c>
      <c r="G22" s="127" t="s">
        <v>255</v>
      </c>
      <c r="H22" s="127" t="s">
        <v>263</v>
      </c>
      <c r="I22" s="127" t="s">
        <v>149</v>
      </c>
      <c r="J22" s="127" t="s">
        <v>32</v>
      </c>
      <c r="K22" s="169">
        <v>290086.33</v>
      </c>
      <c r="L22" s="169">
        <v>372874.13</v>
      </c>
      <c r="M22" s="169">
        <v>21756.48</v>
      </c>
      <c r="N22" s="168">
        <v>104544.28</v>
      </c>
      <c r="O22" s="172">
        <v>21756.47</v>
      </c>
      <c r="P22" s="173">
        <v>21756.47</v>
      </c>
      <c r="Q22" s="127">
        <v>0</v>
      </c>
      <c r="R22" s="152">
        <v>0</v>
      </c>
      <c r="S22" s="127">
        <v>0</v>
      </c>
      <c r="T22" s="152">
        <v>0</v>
      </c>
      <c r="U22" s="172">
        <v>246573.38</v>
      </c>
      <c r="V22" s="173">
        <v>246573.38</v>
      </c>
      <c r="W22" s="152">
        <v>0</v>
      </c>
      <c r="X22" s="152">
        <v>0</v>
      </c>
    </row>
    <row r="23" spans="2:24" s="26" customFormat="1" ht="12" x14ac:dyDescent="0.2">
      <c r="B23" s="158" t="s">
        <v>153</v>
      </c>
      <c r="C23" s="158"/>
      <c r="D23" s="341" t="s">
        <v>264</v>
      </c>
      <c r="E23" s="341"/>
      <c r="F23" s="341"/>
      <c r="G23" s="341"/>
      <c r="H23" s="341"/>
      <c r="I23" s="341"/>
      <c r="J23" s="341"/>
      <c r="K23" s="341"/>
      <c r="L23" s="341"/>
      <c r="M23" s="341"/>
      <c r="N23" s="341"/>
      <c r="O23" s="341"/>
      <c r="P23" s="341"/>
      <c r="Q23" s="341"/>
      <c r="R23" s="341"/>
      <c r="S23" s="341"/>
      <c r="T23" s="341"/>
      <c r="U23" s="341"/>
      <c r="V23" s="341"/>
      <c r="W23" s="341"/>
      <c r="X23" s="341"/>
    </row>
    <row r="24" spans="2:24" s="26" customFormat="1" ht="23.25" customHeight="1" x14ac:dyDescent="0.2">
      <c r="B24" s="318" t="s">
        <v>155</v>
      </c>
      <c r="C24" s="332" t="s">
        <v>769</v>
      </c>
      <c r="D24" s="353" t="s">
        <v>265</v>
      </c>
      <c r="E24" s="318" t="s">
        <v>252</v>
      </c>
      <c r="F24" s="318" t="s">
        <v>245</v>
      </c>
      <c r="G24" s="332" t="s">
        <v>253</v>
      </c>
      <c r="H24" s="318" t="s">
        <v>266</v>
      </c>
      <c r="I24" s="318" t="s">
        <v>149</v>
      </c>
      <c r="J24" s="318" t="s">
        <v>32</v>
      </c>
      <c r="K24" s="318">
        <f>L24+P24</f>
        <v>721036.6</v>
      </c>
      <c r="L24" s="318">
        <v>721036.6</v>
      </c>
      <c r="M24" s="318">
        <v>108155.49</v>
      </c>
      <c r="N24" s="352">
        <v>108155.49</v>
      </c>
      <c r="O24" s="342">
        <v>0</v>
      </c>
      <c r="P24" s="343">
        <v>0</v>
      </c>
      <c r="Q24" s="318">
        <v>0</v>
      </c>
      <c r="R24" s="352">
        <v>0</v>
      </c>
      <c r="S24" s="318">
        <v>0</v>
      </c>
      <c r="T24" s="352">
        <v>0</v>
      </c>
      <c r="U24" s="342">
        <v>612881.11</v>
      </c>
      <c r="V24" s="343">
        <v>612881.11</v>
      </c>
      <c r="W24" s="352">
        <v>0</v>
      </c>
      <c r="X24" s="352">
        <v>0</v>
      </c>
    </row>
    <row r="25" spans="2:24" s="26" customFormat="1" ht="12" x14ac:dyDescent="0.2">
      <c r="B25" s="318"/>
      <c r="C25" s="333"/>
      <c r="D25" s="353"/>
      <c r="E25" s="318"/>
      <c r="F25" s="318"/>
      <c r="G25" s="333"/>
      <c r="H25" s="318"/>
      <c r="I25" s="318"/>
      <c r="J25" s="318"/>
      <c r="K25" s="318"/>
      <c r="L25" s="318"/>
      <c r="M25" s="318"/>
      <c r="N25" s="352"/>
      <c r="O25" s="342"/>
      <c r="P25" s="343"/>
      <c r="Q25" s="318"/>
      <c r="R25" s="352"/>
      <c r="S25" s="318"/>
      <c r="T25" s="352"/>
      <c r="U25" s="342"/>
      <c r="V25" s="343"/>
      <c r="W25" s="352"/>
      <c r="X25" s="352"/>
    </row>
    <row r="26" spans="2:24" s="26" customFormat="1" ht="24" x14ac:dyDescent="0.2">
      <c r="B26" s="127" t="s">
        <v>399</v>
      </c>
      <c r="C26" s="159" t="s">
        <v>770</v>
      </c>
      <c r="D26" s="157" t="s">
        <v>267</v>
      </c>
      <c r="E26" s="127" t="s">
        <v>268</v>
      </c>
      <c r="F26" s="127" t="s">
        <v>245</v>
      </c>
      <c r="G26" s="127" t="s">
        <v>269</v>
      </c>
      <c r="H26" s="127" t="s">
        <v>266</v>
      </c>
      <c r="I26" s="127" t="s">
        <v>149</v>
      </c>
      <c r="J26" s="127" t="s">
        <v>32</v>
      </c>
      <c r="K26" s="127">
        <v>143272.79999999999</v>
      </c>
      <c r="L26" s="127">
        <v>143272.79999999999</v>
      </c>
      <c r="M26" s="127">
        <v>21490.92</v>
      </c>
      <c r="N26" s="152">
        <v>21490.92</v>
      </c>
      <c r="O26" s="172">
        <v>0</v>
      </c>
      <c r="P26" s="173">
        <v>0</v>
      </c>
      <c r="Q26" s="127">
        <v>0</v>
      </c>
      <c r="R26" s="152">
        <v>0</v>
      </c>
      <c r="S26" s="127">
        <v>0</v>
      </c>
      <c r="T26" s="152">
        <v>0</v>
      </c>
      <c r="U26" s="172">
        <v>121781.88</v>
      </c>
      <c r="V26" s="173">
        <v>121781.88</v>
      </c>
      <c r="W26" s="152">
        <v>0</v>
      </c>
      <c r="X26" s="152">
        <v>0</v>
      </c>
    </row>
    <row r="27" spans="2:24" s="26" customFormat="1" ht="36" x14ac:dyDescent="0.2">
      <c r="B27" s="127" t="s">
        <v>400</v>
      </c>
      <c r="C27" s="159" t="s">
        <v>771</v>
      </c>
      <c r="D27" s="157" t="s">
        <v>270</v>
      </c>
      <c r="E27" s="127" t="s">
        <v>244</v>
      </c>
      <c r="F27" s="127" t="s">
        <v>245</v>
      </c>
      <c r="G27" s="127" t="s">
        <v>246</v>
      </c>
      <c r="H27" s="127" t="s">
        <v>266</v>
      </c>
      <c r="I27" s="127" t="s">
        <v>149</v>
      </c>
      <c r="J27" s="127" t="s">
        <v>32</v>
      </c>
      <c r="K27" s="127">
        <f>L27+P27</f>
        <v>188988.13</v>
      </c>
      <c r="L27" s="127">
        <v>188988.13</v>
      </c>
      <c r="M27" s="127">
        <v>56518.79</v>
      </c>
      <c r="N27" s="152">
        <v>56518.79</v>
      </c>
      <c r="O27" s="172">
        <v>0</v>
      </c>
      <c r="P27" s="173">
        <v>0</v>
      </c>
      <c r="Q27" s="127">
        <v>0</v>
      </c>
      <c r="R27" s="152">
        <v>0</v>
      </c>
      <c r="S27" s="127">
        <v>0</v>
      </c>
      <c r="T27" s="152">
        <v>0</v>
      </c>
      <c r="U27" s="172">
        <v>132469.34</v>
      </c>
      <c r="V27" s="173">
        <v>132469.34</v>
      </c>
      <c r="W27" s="152">
        <v>0</v>
      </c>
      <c r="X27" s="152">
        <v>0</v>
      </c>
    </row>
    <row r="28" spans="2:24" s="26" customFormat="1" ht="36" x14ac:dyDescent="0.2">
      <c r="B28" s="127" t="s">
        <v>401</v>
      </c>
      <c r="C28" s="159" t="s">
        <v>772</v>
      </c>
      <c r="D28" s="157" t="s">
        <v>271</v>
      </c>
      <c r="E28" s="127" t="s">
        <v>249</v>
      </c>
      <c r="F28" s="127" t="s">
        <v>245</v>
      </c>
      <c r="G28" s="127" t="s">
        <v>250</v>
      </c>
      <c r="H28" s="127" t="s">
        <v>266</v>
      </c>
      <c r="I28" s="127" t="s">
        <v>149</v>
      </c>
      <c r="J28" s="127" t="s">
        <v>32</v>
      </c>
      <c r="K28" s="127">
        <v>492274.18</v>
      </c>
      <c r="L28" s="127">
        <v>492274.18</v>
      </c>
      <c r="M28" s="127">
        <v>73841.13</v>
      </c>
      <c r="N28" s="152">
        <v>73841.13</v>
      </c>
      <c r="O28" s="172">
        <v>0</v>
      </c>
      <c r="P28" s="173">
        <v>0</v>
      </c>
      <c r="Q28" s="127">
        <v>0</v>
      </c>
      <c r="R28" s="152">
        <v>0</v>
      </c>
      <c r="S28" s="127">
        <v>0</v>
      </c>
      <c r="T28" s="152">
        <v>0</v>
      </c>
      <c r="U28" s="172">
        <v>418433.05</v>
      </c>
      <c r="V28" s="173">
        <v>418433.05</v>
      </c>
      <c r="W28" s="152">
        <v>0</v>
      </c>
      <c r="X28" s="152">
        <v>0</v>
      </c>
    </row>
    <row r="29" spans="2:24" s="26" customFormat="1" ht="36" x14ac:dyDescent="0.2">
      <c r="B29" s="127" t="s">
        <v>574</v>
      </c>
      <c r="C29" s="159" t="s">
        <v>773</v>
      </c>
      <c r="D29" s="157" t="s">
        <v>272</v>
      </c>
      <c r="E29" s="127" t="s">
        <v>254</v>
      </c>
      <c r="F29" s="127" t="s">
        <v>245</v>
      </c>
      <c r="G29" s="127" t="s">
        <v>273</v>
      </c>
      <c r="H29" s="127" t="s">
        <v>266</v>
      </c>
      <c r="I29" s="127" t="s">
        <v>149</v>
      </c>
      <c r="J29" s="127" t="s">
        <v>32</v>
      </c>
      <c r="K29" s="127">
        <f>L29+P29</f>
        <v>374285.3</v>
      </c>
      <c r="L29" s="127">
        <v>374285.3</v>
      </c>
      <c r="M29" s="127">
        <v>56142.8</v>
      </c>
      <c r="N29" s="152">
        <v>56142.8</v>
      </c>
      <c r="O29" s="172">
        <v>0</v>
      </c>
      <c r="P29" s="173">
        <v>0</v>
      </c>
      <c r="Q29" s="127">
        <v>0</v>
      </c>
      <c r="R29" s="152">
        <v>0</v>
      </c>
      <c r="S29" s="127">
        <v>0</v>
      </c>
      <c r="T29" s="152">
        <v>0</v>
      </c>
      <c r="U29" s="172">
        <v>318142.5</v>
      </c>
      <c r="V29" s="173">
        <v>318142.5</v>
      </c>
      <c r="W29" s="152">
        <v>0</v>
      </c>
      <c r="X29" s="152">
        <v>0</v>
      </c>
    </row>
    <row r="30" spans="2:24" s="26" customFormat="1" ht="18" customHeight="1" x14ac:dyDescent="0.2">
      <c r="B30" s="160">
        <v>1.2</v>
      </c>
      <c r="C30" s="160"/>
      <c r="D30" s="345" t="s">
        <v>274</v>
      </c>
      <c r="E30" s="346"/>
      <c r="F30" s="346"/>
      <c r="G30" s="346"/>
      <c r="H30" s="346"/>
      <c r="I30" s="346"/>
      <c r="J30" s="346"/>
      <c r="K30" s="346"/>
      <c r="L30" s="346"/>
      <c r="M30" s="346"/>
      <c r="N30" s="346"/>
      <c r="O30" s="346"/>
      <c r="P30" s="346"/>
      <c r="Q30" s="346"/>
      <c r="R30" s="346"/>
      <c r="S30" s="346"/>
      <c r="T30" s="346"/>
      <c r="U30" s="346"/>
      <c r="V30" s="346"/>
      <c r="W30" s="346"/>
      <c r="X30" s="347"/>
    </row>
    <row r="31" spans="2:24" s="26" customFormat="1" ht="12" x14ac:dyDescent="0.2">
      <c r="B31" s="160" t="s">
        <v>214</v>
      </c>
      <c r="C31" s="160"/>
      <c r="D31" s="351" t="s">
        <v>275</v>
      </c>
      <c r="E31" s="351"/>
      <c r="F31" s="351"/>
      <c r="G31" s="351"/>
      <c r="H31" s="351"/>
      <c r="I31" s="351"/>
      <c r="J31" s="351"/>
      <c r="K31" s="351"/>
      <c r="L31" s="351"/>
      <c r="M31" s="351"/>
      <c r="N31" s="351"/>
      <c r="O31" s="351"/>
      <c r="P31" s="351"/>
      <c r="Q31" s="351"/>
      <c r="R31" s="351"/>
      <c r="S31" s="351"/>
      <c r="T31" s="351"/>
      <c r="U31" s="351"/>
      <c r="V31" s="351"/>
      <c r="W31" s="351"/>
      <c r="X31" s="351"/>
    </row>
    <row r="32" spans="2:24" s="26" customFormat="1" ht="12" x14ac:dyDescent="0.2">
      <c r="B32" s="158" t="s">
        <v>159</v>
      </c>
      <c r="C32" s="158"/>
      <c r="D32" s="341" t="s">
        <v>171</v>
      </c>
      <c r="E32" s="341"/>
      <c r="F32" s="341"/>
      <c r="G32" s="341"/>
      <c r="H32" s="341"/>
      <c r="I32" s="341"/>
      <c r="J32" s="341"/>
      <c r="K32" s="341"/>
      <c r="L32" s="341"/>
      <c r="M32" s="341"/>
      <c r="N32" s="341"/>
      <c r="O32" s="341"/>
      <c r="P32" s="341"/>
      <c r="Q32" s="341"/>
      <c r="R32" s="341"/>
      <c r="S32" s="341"/>
      <c r="T32" s="341"/>
      <c r="U32" s="341"/>
      <c r="V32" s="341"/>
      <c r="W32" s="341"/>
      <c r="X32" s="341"/>
    </row>
    <row r="33" spans="2:24" s="26" customFormat="1" ht="36" x14ac:dyDescent="0.2">
      <c r="B33" s="127" t="s">
        <v>160</v>
      </c>
      <c r="C33" s="127" t="s">
        <v>774</v>
      </c>
      <c r="D33" s="157" t="s">
        <v>276</v>
      </c>
      <c r="E33" s="127" t="s">
        <v>244</v>
      </c>
      <c r="F33" s="127" t="s">
        <v>277</v>
      </c>
      <c r="G33" s="127" t="s">
        <v>246</v>
      </c>
      <c r="H33" s="127" t="s">
        <v>172</v>
      </c>
      <c r="I33" s="127" t="s">
        <v>149</v>
      </c>
      <c r="J33" s="127" t="s">
        <v>152</v>
      </c>
      <c r="K33" s="127">
        <v>692819.57000000007</v>
      </c>
      <c r="L33" s="169">
        <v>614238.56000000006</v>
      </c>
      <c r="M33" s="169">
        <v>103922.94</v>
      </c>
      <c r="N33" s="168">
        <v>99149.9</v>
      </c>
      <c r="O33" s="172">
        <v>0</v>
      </c>
      <c r="P33" s="173">
        <v>0</v>
      </c>
      <c r="Q33" s="169">
        <v>0</v>
      </c>
      <c r="R33" s="168">
        <v>0</v>
      </c>
      <c r="S33" s="169">
        <v>0</v>
      </c>
      <c r="T33" s="168">
        <v>0</v>
      </c>
      <c r="U33" s="172">
        <v>588896.63</v>
      </c>
      <c r="V33" s="173">
        <v>515088.66</v>
      </c>
      <c r="W33" s="152">
        <v>0</v>
      </c>
      <c r="X33" s="152">
        <v>0</v>
      </c>
    </row>
    <row r="34" spans="2:24" s="26" customFormat="1" ht="12" x14ac:dyDescent="0.2">
      <c r="B34" s="158" t="s">
        <v>162</v>
      </c>
      <c r="C34" s="158"/>
      <c r="D34" s="341" t="s">
        <v>169</v>
      </c>
      <c r="E34" s="341"/>
      <c r="F34" s="341"/>
      <c r="G34" s="341"/>
      <c r="H34" s="341"/>
      <c r="I34" s="341"/>
      <c r="J34" s="341"/>
      <c r="K34" s="341"/>
      <c r="L34" s="341"/>
      <c r="M34" s="341"/>
      <c r="N34" s="341"/>
      <c r="O34" s="341"/>
      <c r="P34" s="341"/>
      <c r="Q34" s="341"/>
      <c r="R34" s="341"/>
      <c r="S34" s="341"/>
      <c r="T34" s="341"/>
      <c r="U34" s="341"/>
      <c r="V34" s="341"/>
      <c r="W34" s="341"/>
      <c r="X34" s="341"/>
    </row>
    <row r="35" spans="2:24" s="26" customFormat="1" ht="36" x14ac:dyDescent="0.2">
      <c r="B35" s="127" t="s">
        <v>163</v>
      </c>
      <c r="C35" s="127" t="s">
        <v>775</v>
      </c>
      <c r="D35" s="157" t="s">
        <v>278</v>
      </c>
      <c r="E35" s="127" t="s">
        <v>258</v>
      </c>
      <c r="F35" s="127" t="s">
        <v>277</v>
      </c>
      <c r="G35" s="127" t="s">
        <v>269</v>
      </c>
      <c r="H35" s="127" t="s">
        <v>170</v>
      </c>
      <c r="I35" s="127" t="s">
        <v>149</v>
      </c>
      <c r="J35" s="127" t="s">
        <v>152</v>
      </c>
      <c r="K35" s="169">
        <f>M35+U35</f>
        <v>648236</v>
      </c>
      <c r="L35" s="169">
        <v>946013.35</v>
      </c>
      <c r="M35" s="169">
        <v>97236</v>
      </c>
      <c r="N35" s="168">
        <v>395013.35</v>
      </c>
      <c r="O35" s="172">
        <v>0</v>
      </c>
      <c r="P35" s="173">
        <v>0</v>
      </c>
      <c r="Q35" s="127">
        <v>0</v>
      </c>
      <c r="R35" s="152">
        <v>0</v>
      </c>
      <c r="S35" s="127">
        <v>0</v>
      </c>
      <c r="T35" s="152">
        <v>0</v>
      </c>
      <c r="U35" s="172">
        <v>551000</v>
      </c>
      <c r="V35" s="173">
        <v>551000</v>
      </c>
      <c r="W35" s="152">
        <v>0</v>
      </c>
      <c r="X35" s="152">
        <v>0</v>
      </c>
    </row>
    <row r="36" spans="2:24" s="26" customFormat="1" ht="36" x14ac:dyDescent="0.2">
      <c r="B36" s="127" t="s">
        <v>164</v>
      </c>
      <c r="C36" s="127" t="s">
        <v>776</v>
      </c>
      <c r="D36" s="157" t="s">
        <v>279</v>
      </c>
      <c r="E36" s="127" t="s">
        <v>252</v>
      </c>
      <c r="F36" s="127" t="s">
        <v>277</v>
      </c>
      <c r="G36" s="127" t="s">
        <v>253</v>
      </c>
      <c r="H36" s="127" t="s">
        <v>170</v>
      </c>
      <c r="I36" s="127" t="s">
        <v>149</v>
      </c>
      <c r="J36" s="127" t="s">
        <v>152</v>
      </c>
      <c r="K36" s="169">
        <v>582850</v>
      </c>
      <c r="L36" s="169">
        <v>562743.66</v>
      </c>
      <c r="M36" s="169">
        <v>104850</v>
      </c>
      <c r="N36" s="168">
        <v>84743.66</v>
      </c>
      <c r="O36" s="172">
        <v>0</v>
      </c>
      <c r="P36" s="173">
        <v>0</v>
      </c>
      <c r="Q36" s="127">
        <v>0</v>
      </c>
      <c r="R36" s="152">
        <v>0</v>
      </c>
      <c r="S36" s="127">
        <v>0</v>
      </c>
      <c r="T36" s="152">
        <v>0</v>
      </c>
      <c r="U36" s="172">
        <v>478000</v>
      </c>
      <c r="V36" s="173">
        <v>478000</v>
      </c>
      <c r="W36" s="152">
        <v>0</v>
      </c>
      <c r="X36" s="152">
        <v>0</v>
      </c>
    </row>
    <row r="37" spans="2:24" s="26" customFormat="1" ht="15" customHeight="1" x14ac:dyDescent="0.2">
      <c r="B37" s="160">
        <v>1.3</v>
      </c>
      <c r="C37" s="160"/>
      <c r="D37" s="348" t="s">
        <v>280</v>
      </c>
      <c r="E37" s="349"/>
      <c r="F37" s="349"/>
      <c r="G37" s="349"/>
      <c r="H37" s="349"/>
      <c r="I37" s="349"/>
      <c r="J37" s="349"/>
      <c r="K37" s="349"/>
      <c r="L37" s="349"/>
      <c r="M37" s="349"/>
      <c r="N37" s="349"/>
      <c r="O37" s="349"/>
      <c r="P37" s="349"/>
      <c r="Q37" s="349"/>
      <c r="R37" s="349"/>
      <c r="S37" s="349"/>
      <c r="T37" s="349"/>
      <c r="U37" s="349"/>
      <c r="V37" s="349"/>
      <c r="W37" s="349"/>
      <c r="X37" s="350"/>
    </row>
    <row r="38" spans="2:24" s="26" customFormat="1" ht="12" x14ac:dyDescent="0.2">
      <c r="B38" s="160" t="s">
        <v>382</v>
      </c>
      <c r="C38" s="160"/>
      <c r="D38" s="351" t="s">
        <v>281</v>
      </c>
      <c r="E38" s="351"/>
      <c r="F38" s="351"/>
      <c r="G38" s="351"/>
      <c r="H38" s="351"/>
      <c r="I38" s="351"/>
      <c r="J38" s="351"/>
      <c r="K38" s="351"/>
      <c r="L38" s="351"/>
      <c r="M38" s="351"/>
      <c r="N38" s="351"/>
      <c r="O38" s="351"/>
      <c r="P38" s="351"/>
      <c r="Q38" s="351"/>
      <c r="R38" s="351"/>
      <c r="S38" s="351"/>
      <c r="T38" s="351"/>
      <c r="U38" s="351"/>
      <c r="V38" s="351"/>
      <c r="W38" s="351"/>
      <c r="X38" s="351"/>
    </row>
    <row r="39" spans="2:24" s="26" customFormat="1" ht="12" x14ac:dyDescent="0.2">
      <c r="B39" s="158" t="s">
        <v>383</v>
      </c>
      <c r="C39" s="158"/>
      <c r="D39" s="341" t="s">
        <v>282</v>
      </c>
      <c r="E39" s="341"/>
      <c r="F39" s="341"/>
      <c r="G39" s="341"/>
      <c r="H39" s="341"/>
      <c r="I39" s="341"/>
      <c r="J39" s="341"/>
      <c r="K39" s="341"/>
      <c r="L39" s="341"/>
      <c r="M39" s="341"/>
      <c r="N39" s="341"/>
      <c r="O39" s="341"/>
      <c r="P39" s="341"/>
      <c r="Q39" s="341"/>
      <c r="R39" s="341"/>
      <c r="S39" s="341"/>
      <c r="T39" s="341"/>
      <c r="U39" s="341"/>
      <c r="V39" s="341"/>
      <c r="W39" s="341"/>
      <c r="X39" s="341"/>
    </row>
    <row r="40" spans="2:24" s="26" customFormat="1" ht="36" x14ac:dyDescent="0.2">
      <c r="B40" s="127" t="s">
        <v>402</v>
      </c>
      <c r="C40" s="161" t="s">
        <v>777</v>
      </c>
      <c r="D40" s="157" t="s">
        <v>283</v>
      </c>
      <c r="E40" s="127" t="s">
        <v>284</v>
      </c>
      <c r="F40" s="127" t="s">
        <v>285</v>
      </c>
      <c r="G40" s="127" t="s">
        <v>246</v>
      </c>
      <c r="H40" s="127" t="s">
        <v>286</v>
      </c>
      <c r="I40" s="127" t="s">
        <v>149</v>
      </c>
      <c r="J40" s="127" t="s">
        <v>32</v>
      </c>
      <c r="K40" s="169">
        <v>78314.27</v>
      </c>
      <c r="L40" s="169">
        <v>78314.27</v>
      </c>
      <c r="M40" s="169">
        <v>0</v>
      </c>
      <c r="N40" s="168">
        <v>0</v>
      </c>
      <c r="O40" s="172">
        <v>11747.14</v>
      </c>
      <c r="P40" s="173">
        <v>11747.14</v>
      </c>
      <c r="Q40" s="169">
        <v>0</v>
      </c>
      <c r="R40" s="168">
        <v>0</v>
      </c>
      <c r="S40" s="169">
        <v>0</v>
      </c>
      <c r="T40" s="168">
        <v>0</v>
      </c>
      <c r="U40" s="172">
        <v>66567.13</v>
      </c>
      <c r="V40" s="173">
        <v>66567.13</v>
      </c>
      <c r="W40" s="152">
        <v>0</v>
      </c>
      <c r="X40" s="152">
        <v>0</v>
      </c>
    </row>
    <row r="41" spans="2:24" s="26" customFormat="1" ht="36" x14ac:dyDescent="0.2">
      <c r="B41" s="127" t="s">
        <v>403</v>
      </c>
      <c r="C41" s="162" t="s">
        <v>778</v>
      </c>
      <c r="D41" s="157" t="s">
        <v>287</v>
      </c>
      <c r="E41" s="127" t="s">
        <v>252</v>
      </c>
      <c r="F41" s="127" t="s">
        <v>285</v>
      </c>
      <c r="G41" s="127" t="s">
        <v>253</v>
      </c>
      <c r="H41" s="127" t="s">
        <v>286</v>
      </c>
      <c r="I41" s="127" t="s">
        <v>149</v>
      </c>
      <c r="J41" s="127" t="s">
        <v>32</v>
      </c>
      <c r="K41" s="169">
        <v>424473.92</v>
      </c>
      <c r="L41" s="169">
        <v>424473.92</v>
      </c>
      <c r="M41" s="169">
        <v>63671.09</v>
      </c>
      <c r="N41" s="168">
        <v>63671.09</v>
      </c>
      <c r="O41" s="172">
        <v>0</v>
      </c>
      <c r="P41" s="173">
        <v>0</v>
      </c>
      <c r="Q41" s="169">
        <v>0</v>
      </c>
      <c r="R41" s="168">
        <v>0</v>
      </c>
      <c r="S41" s="169">
        <v>0</v>
      </c>
      <c r="T41" s="168">
        <v>0</v>
      </c>
      <c r="U41" s="172">
        <v>360802.83</v>
      </c>
      <c r="V41" s="173">
        <v>360802.83</v>
      </c>
      <c r="W41" s="152">
        <v>0</v>
      </c>
      <c r="X41" s="152">
        <v>0</v>
      </c>
    </row>
    <row r="42" spans="2:24" s="26" customFormat="1" ht="48" x14ac:dyDescent="0.2">
      <c r="B42" s="127" t="s">
        <v>404</v>
      </c>
      <c r="C42" s="162" t="s">
        <v>779</v>
      </c>
      <c r="D42" s="157" t="s">
        <v>288</v>
      </c>
      <c r="E42" s="127" t="s">
        <v>781</v>
      </c>
      <c r="F42" s="127" t="s">
        <v>285</v>
      </c>
      <c r="G42" s="127" t="s">
        <v>273</v>
      </c>
      <c r="H42" s="127" t="s">
        <v>286</v>
      </c>
      <c r="I42" s="127" t="s">
        <v>149</v>
      </c>
      <c r="J42" s="127" t="s">
        <v>32</v>
      </c>
      <c r="K42" s="169">
        <v>191592.03</v>
      </c>
      <c r="L42" s="169">
        <f>P42+R42+V42</f>
        <v>235525.35</v>
      </c>
      <c r="M42" s="169">
        <v>0</v>
      </c>
      <c r="N42" s="168">
        <v>0</v>
      </c>
      <c r="O42" s="172">
        <v>28677.15</v>
      </c>
      <c r="P42" s="173">
        <v>28677.15</v>
      </c>
      <c r="Q42" s="169">
        <v>411.03</v>
      </c>
      <c r="R42" s="168">
        <v>44344.35</v>
      </c>
      <c r="S42" s="169">
        <v>0</v>
      </c>
      <c r="T42" s="168">
        <v>0</v>
      </c>
      <c r="U42" s="172">
        <v>162503.85</v>
      </c>
      <c r="V42" s="173">
        <v>162503.85</v>
      </c>
      <c r="W42" s="152">
        <v>0</v>
      </c>
      <c r="X42" s="152">
        <v>0</v>
      </c>
    </row>
    <row r="43" spans="2:24" s="26" customFormat="1" ht="36" x14ac:dyDescent="0.2">
      <c r="B43" s="127" t="s">
        <v>405</v>
      </c>
      <c r="C43" s="162" t="s">
        <v>780</v>
      </c>
      <c r="D43" s="157" t="s">
        <v>289</v>
      </c>
      <c r="E43" s="127" t="s">
        <v>290</v>
      </c>
      <c r="F43" s="127" t="s">
        <v>285</v>
      </c>
      <c r="G43" s="127" t="s">
        <v>250</v>
      </c>
      <c r="H43" s="127" t="s">
        <v>286</v>
      </c>
      <c r="I43" s="127" t="s">
        <v>149</v>
      </c>
      <c r="J43" s="127" t="s">
        <v>32</v>
      </c>
      <c r="K43" s="169">
        <v>349285.84</v>
      </c>
      <c r="L43" s="169">
        <v>348690.09</v>
      </c>
      <c r="M43" s="169">
        <v>0</v>
      </c>
      <c r="N43" s="168">
        <v>0</v>
      </c>
      <c r="O43" s="172">
        <v>52392.88</v>
      </c>
      <c r="P43" s="173">
        <v>52303.51</v>
      </c>
      <c r="Q43" s="169">
        <v>0</v>
      </c>
      <c r="R43" s="168">
        <v>0</v>
      </c>
      <c r="S43" s="169">
        <v>0</v>
      </c>
      <c r="T43" s="168">
        <v>0</v>
      </c>
      <c r="U43" s="172">
        <v>296892.96000000002</v>
      </c>
      <c r="V43" s="173">
        <v>296386.58</v>
      </c>
      <c r="W43" s="152">
        <v>0</v>
      </c>
      <c r="X43" s="152">
        <v>0</v>
      </c>
    </row>
    <row r="44" spans="2:24" s="26" customFormat="1" ht="20.25" customHeight="1" x14ac:dyDescent="0.2">
      <c r="B44" s="160" t="s">
        <v>384</v>
      </c>
      <c r="C44" s="160"/>
      <c r="D44" s="345" t="s">
        <v>291</v>
      </c>
      <c r="E44" s="346"/>
      <c r="F44" s="346"/>
      <c r="G44" s="346"/>
      <c r="H44" s="346"/>
      <c r="I44" s="346"/>
      <c r="J44" s="346"/>
      <c r="K44" s="346"/>
      <c r="L44" s="346"/>
      <c r="M44" s="346"/>
      <c r="N44" s="346"/>
      <c r="O44" s="346"/>
      <c r="P44" s="346"/>
      <c r="Q44" s="346"/>
      <c r="R44" s="346"/>
      <c r="S44" s="346"/>
      <c r="T44" s="346"/>
      <c r="U44" s="346"/>
      <c r="V44" s="346"/>
      <c r="W44" s="346"/>
      <c r="X44" s="347"/>
    </row>
    <row r="45" spans="2:24" s="26" customFormat="1" ht="12" x14ac:dyDescent="0.2">
      <c r="B45" s="158" t="s">
        <v>385</v>
      </c>
      <c r="C45" s="158"/>
      <c r="D45" s="341" t="s">
        <v>292</v>
      </c>
      <c r="E45" s="341"/>
      <c r="F45" s="341"/>
      <c r="G45" s="341"/>
      <c r="H45" s="341"/>
      <c r="I45" s="341"/>
      <c r="J45" s="341"/>
      <c r="K45" s="341"/>
      <c r="L45" s="341"/>
      <c r="M45" s="341"/>
      <c r="N45" s="341"/>
      <c r="O45" s="341"/>
      <c r="P45" s="341"/>
      <c r="Q45" s="341"/>
      <c r="R45" s="341"/>
      <c r="S45" s="341"/>
      <c r="T45" s="341"/>
      <c r="U45" s="341"/>
      <c r="V45" s="341"/>
      <c r="W45" s="341"/>
      <c r="X45" s="341"/>
    </row>
    <row r="46" spans="2:24" s="26" customFormat="1" ht="36" x14ac:dyDescent="0.2">
      <c r="B46" s="127" t="s">
        <v>406</v>
      </c>
      <c r="C46" s="127" t="s">
        <v>782</v>
      </c>
      <c r="D46" s="157" t="s">
        <v>293</v>
      </c>
      <c r="E46" s="127" t="s">
        <v>254</v>
      </c>
      <c r="F46" s="127" t="s">
        <v>285</v>
      </c>
      <c r="G46" s="127" t="s">
        <v>273</v>
      </c>
      <c r="H46" s="127" t="s">
        <v>294</v>
      </c>
      <c r="I46" s="127" t="s">
        <v>149</v>
      </c>
      <c r="J46" s="127" t="s">
        <v>32</v>
      </c>
      <c r="K46" s="127">
        <v>382769.30000000005</v>
      </c>
      <c r="L46" s="127">
        <v>382769.3</v>
      </c>
      <c r="M46" s="127">
        <v>57419.22</v>
      </c>
      <c r="N46" s="152">
        <v>57419.22</v>
      </c>
      <c r="O46" s="172">
        <v>0</v>
      </c>
      <c r="P46" s="173">
        <v>0</v>
      </c>
      <c r="Q46" s="127">
        <v>0</v>
      </c>
      <c r="R46" s="152">
        <v>0</v>
      </c>
      <c r="S46" s="127">
        <v>0</v>
      </c>
      <c r="T46" s="152">
        <v>0</v>
      </c>
      <c r="U46" s="172">
        <v>325350.08</v>
      </c>
      <c r="V46" s="173">
        <v>325350.08</v>
      </c>
      <c r="W46" s="152">
        <v>0</v>
      </c>
      <c r="X46" s="152">
        <v>0</v>
      </c>
    </row>
    <row r="47" spans="2:24" s="26" customFormat="1" ht="36" x14ac:dyDescent="0.2">
      <c r="B47" s="127" t="s">
        <v>407</v>
      </c>
      <c r="C47" s="127" t="s">
        <v>783</v>
      </c>
      <c r="D47" s="157" t="s">
        <v>295</v>
      </c>
      <c r="E47" s="127" t="s">
        <v>252</v>
      </c>
      <c r="F47" s="127" t="s">
        <v>285</v>
      </c>
      <c r="G47" s="127" t="s">
        <v>253</v>
      </c>
      <c r="H47" s="127" t="s">
        <v>294</v>
      </c>
      <c r="I47" s="127" t="s">
        <v>149</v>
      </c>
      <c r="J47" s="127" t="s">
        <v>32</v>
      </c>
      <c r="K47" s="127">
        <v>1811014.1600000001</v>
      </c>
      <c r="L47" s="127">
        <v>1811014.16</v>
      </c>
      <c r="M47" s="127">
        <v>271652.12</v>
      </c>
      <c r="N47" s="152">
        <v>271652.12</v>
      </c>
      <c r="O47" s="172">
        <v>0</v>
      </c>
      <c r="P47" s="173">
        <v>0</v>
      </c>
      <c r="Q47" s="127">
        <v>0</v>
      </c>
      <c r="R47" s="152">
        <v>0</v>
      </c>
      <c r="S47" s="127">
        <v>0</v>
      </c>
      <c r="T47" s="152">
        <v>0</v>
      </c>
      <c r="U47" s="172">
        <v>1539362.04</v>
      </c>
      <c r="V47" s="173">
        <v>1539362.04</v>
      </c>
      <c r="W47" s="152">
        <v>0</v>
      </c>
      <c r="X47" s="152">
        <v>0</v>
      </c>
    </row>
    <row r="48" spans="2:24" s="26" customFormat="1" ht="24" x14ac:dyDescent="0.2">
      <c r="B48" s="127" t="s">
        <v>408</v>
      </c>
      <c r="C48" s="127" t="s">
        <v>784</v>
      </c>
      <c r="D48" s="157" t="s">
        <v>296</v>
      </c>
      <c r="E48" s="127" t="s">
        <v>258</v>
      </c>
      <c r="F48" s="127" t="s">
        <v>285</v>
      </c>
      <c r="G48" s="127" t="s">
        <v>269</v>
      </c>
      <c r="H48" s="127" t="s">
        <v>294</v>
      </c>
      <c r="I48" s="127" t="s">
        <v>149</v>
      </c>
      <c r="J48" s="127" t="s">
        <v>32</v>
      </c>
      <c r="K48" s="127">
        <v>310380.90000000002</v>
      </c>
      <c r="L48" s="127">
        <v>310380.90000000002</v>
      </c>
      <c r="M48" s="127">
        <v>46557.14</v>
      </c>
      <c r="N48" s="152">
        <v>46557.14</v>
      </c>
      <c r="O48" s="172">
        <v>0</v>
      </c>
      <c r="P48" s="173">
        <v>0</v>
      </c>
      <c r="Q48" s="127">
        <v>0</v>
      </c>
      <c r="R48" s="152">
        <v>0</v>
      </c>
      <c r="S48" s="127">
        <v>0</v>
      </c>
      <c r="T48" s="152">
        <v>0</v>
      </c>
      <c r="U48" s="172">
        <v>263823.76</v>
      </c>
      <c r="V48" s="173">
        <v>263823.76</v>
      </c>
      <c r="W48" s="152">
        <v>0</v>
      </c>
      <c r="X48" s="152">
        <v>0</v>
      </c>
    </row>
    <row r="49" spans="2:26" s="26" customFormat="1" ht="36" x14ac:dyDescent="0.2">
      <c r="B49" s="127" t="s">
        <v>409</v>
      </c>
      <c r="C49" s="127" t="s">
        <v>785</v>
      </c>
      <c r="D49" s="157" t="s">
        <v>297</v>
      </c>
      <c r="E49" s="127" t="s">
        <v>244</v>
      </c>
      <c r="F49" s="127" t="s">
        <v>285</v>
      </c>
      <c r="G49" s="127" t="s">
        <v>246</v>
      </c>
      <c r="H49" s="127" t="s">
        <v>294</v>
      </c>
      <c r="I49" s="127" t="s">
        <v>149</v>
      </c>
      <c r="J49" s="127" t="s">
        <v>32</v>
      </c>
      <c r="K49" s="127">
        <v>151518.99</v>
      </c>
      <c r="L49" s="127">
        <v>151518.99</v>
      </c>
      <c r="M49" s="127">
        <v>22727.85</v>
      </c>
      <c r="N49" s="152">
        <v>22727.85</v>
      </c>
      <c r="O49" s="172">
        <v>0</v>
      </c>
      <c r="P49" s="173">
        <v>0</v>
      </c>
      <c r="Q49" s="127">
        <v>0</v>
      </c>
      <c r="R49" s="152">
        <v>0</v>
      </c>
      <c r="S49" s="127">
        <v>0</v>
      </c>
      <c r="T49" s="152">
        <v>0</v>
      </c>
      <c r="U49" s="172">
        <v>128791.14</v>
      </c>
      <c r="V49" s="173">
        <v>128791.14</v>
      </c>
      <c r="W49" s="152">
        <v>0</v>
      </c>
      <c r="X49" s="152">
        <v>0</v>
      </c>
    </row>
    <row r="50" spans="2:26" s="26" customFormat="1" ht="36" x14ac:dyDescent="0.2">
      <c r="B50" s="127" t="s">
        <v>410</v>
      </c>
      <c r="C50" s="127" t="s">
        <v>786</v>
      </c>
      <c r="D50" s="157" t="s">
        <v>298</v>
      </c>
      <c r="E50" s="127" t="s">
        <v>249</v>
      </c>
      <c r="F50" s="127" t="s">
        <v>285</v>
      </c>
      <c r="G50" s="127" t="s">
        <v>250</v>
      </c>
      <c r="H50" s="127" t="s">
        <v>294</v>
      </c>
      <c r="I50" s="127" t="s">
        <v>149</v>
      </c>
      <c r="J50" s="127" t="s">
        <v>32</v>
      </c>
      <c r="K50" s="127">
        <v>667472.38</v>
      </c>
      <c r="L50" s="127">
        <v>667472.38</v>
      </c>
      <c r="M50" s="127">
        <v>100120.86</v>
      </c>
      <c r="N50" s="152">
        <v>100120.86</v>
      </c>
      <c r="O50" s="172">
        <v>0</v>
      </c>
      <c r="P50" s="173">
        <v>0</v>
      </c>
      <c r="Q50" s="127">
        <v>0</v>
      </c>
      <c r="R50" s="163">
        <v>0</v>
      </c>
      <c r="S50" s="127">
        <v>0</v>
      </c>
      <c r="T50" s="152">
        <v>0</v>
      </c>
      <c r="U50" s="172">
        <v>567351.52</v>
      </c>
      <c r="V50" s="173">
        <v>567351.52</v>
      </c>
      <c r="W50" s="152">
        <v>0</v>
      </c>
      <c r="X50" s="152">
        <v>0</v>
      </c>
    </row>
    <row r="51" spans="2:26" s="26" customFormat="1" ht="12" x14ac:dyDescent="0.2">
      <c r="B51" s="158" t="s">
        <v>411</v>
      </c>
      <c r="C51" s="158"/>
      <c r="D51" s="341" t="s">
        <v>575</v>
      </c>
      <c r="E51" s="341"/>
      <c r="F51" s="341"/>
      <c r="G51" s="341"/>
      <c r="H51" s="341"/>
      <c r="I51" s="341"/>
      <c r="J51" s="341"/>
      <c r="K51" s="341"/>
      <c r="L51" s="341"/>
      <c r="M51" s="341"/>
      <c r="N51" s="341"/>
      <c r="O51" s="341"/>
      <c r="P51" s="341"/>
      <c r="Q51" s="341"/>
      <c r="R51" s="341"/>
      <c r="S51" s="341"/>
      <c r="T51" s="341"/>
      <c r="U51" s="341"/>
      <c r="V51" s="341"/>
      <c r="W51" s="341"/>
      <c r="X51" s="341"/>
    </row>
    <row r="52" spans="2:26" s="26" customFormat="1" ht="36" x14ac:dyDescent="0.2">
      <c r="B52" s="127" t="s">
        <v>413</v>
      </c>
      <c r="C52" s="127" t="s">
        <v>576</v>
      </c>
      <c r="D52" s="157" t="s">
        <v>577</v>
      </c>
      <c r="E52" s="127" t="s">
        <v>578</v>
      </c>
      <c r="F52" s="127" t="s">
        <v>302</v>
      </c>
      <c r="G52" s="127" t="s">
        <v>269</v>
      </c>
      <c r="H52" s="127" t="s">
        <v>579</v>
      </c>
      <c r="I52" s="127" t="s">
        <v>149</v>
      </c>
      <c r="J52" s="127" t="s">
        <v>32</v>
      </c>
      <c r="K52" s="127">
        <v>97287.06</v>
      </c>
      <c r="L52" s="127">
        <f>N52+P52+R52+V52</f>
        <v>97287.06</v>
      </c>
      <c r="M52" s="127">
        <v>6124.7</v>
      </c>
      <c r="N52" s="127">
        <v>6124.7</v>
      </c>
      <c r="O52" s="172">
        <v>7296.52</v>
      </c>
      <c r="P52" s="172">
        <v>7296.52</v>
      </c>
      <c r="Q52" s="127">
        <v>1171.8399999999999</v>
      </c>
      <c r="R52" s="127">
        <v>1171.8399999999999</v>
      </c>
      <c r="S52" s="127">
        <v>0</v>
      </c>
      <c r="T52" s="152">
        <v>0</v>
      </c>
      <c r="U52" s="172">
        <v>82694</v>
      </c>
      <c r="V52" s="172">
        <v>82694</v>
      </c>
      <c r="W52" s="152">
        <v>0</v>
      </c>
      <c r="X52" s="152">
        <v>0</v>
      </c>
    </row>
    <row r="53" spans="2:26" s="26" customFormat="1" ht="36" x14ac:dyDescent="0.2">
      <c r="B53" s="127" t="s">
        <v>414</v>
      </c>
      <c r="C53" s="127" t="s">
        <v>580</v>
      </c>
      <c r="D53" s="157" t="s">
        <v>581</v>
      </c>
      <c r="E53" s="127" t="s">
        <v>244</v>
      </c>
      <c r="F53" s="127" t="s">
        <v>302</v>
      </c>
      <c r="G53" s="127" t="s">
        <v>246</v>
      </c>
      <c r="H53" s="127" t="s">
        <v>579</v>
      </c>
      <c r="I53" s="127" t="s">
        <v>149</v>
      </c>
      <c r="J53" s="127" t="s">
        <v>32</v>
      </c>
      <c r="K53" s="127">
        <v>130409.42</v>
      </c>
      <c r="L53" s="169">
        <f>N53+P53+V53</f>
        <v>130409.42</v>
      </c>
      <c r="M53" s="169">
        <v>9780.7199999999993</v>
      </c>
      <c r="N53" s="170">
        <v>9780.7199999999993</v>
      </c>
      <c r="O53" s="172">
        <v>9780.7000000000007</v>
      </c>
      <c r="P53" s="173">
        <v>9780.69</v>
      </c>
      <c r="Q53" s="169">
        <v>0</v>
      </c>
      <c r="R53" s="168">
        <v>0</v>
      </c>
      <c r="S53" s="169">
        <v>0</v>
      </c>
      <c r="T53" s="168">
        <v>0</v>
      </c>
      <c r="U53" s="172">
        <v>110848</v>
      </c>
      <c r="V53" s="173">
        <v>110848.01</v>
      </c>
      <c r="W53" s="168">
        <v>0</v>
      </c>
      <c r="X53" s="152">
        <v>0</v>
      </c>
    </row>
    <row r="54" spans="2:26" s="26" customFormat="1" ht="36" x14ac:dyDescent="0.2">
      <c r="B54" s="127" t="s">
        <v>415</v>
      </c>
      <c r="C54" s="127" t="s">
        <v>582</v>
      </c>
      <c r="D54" s="157" t="s">
        <v>583</v>
      </c>
      <c r="E54" s="127" t="s">
        <v>584</v>
      </c>
      <c r="F54" s="127" t="s">
        <v>302</v>
      </c>
      <c r="G54" s="127" t="s">
        <v>253</v>
      </c>
      <c r="H54" s="127" t="s">
        <v>579</v>
      </c>
      <c r="I54" s="127" t="s">
        <v>149</v>
      </c>
      <c r="J54" s="127" t="s">
        <v>32</v>
      </c>
      <c r="K54" s="127">
        <v>19402.68</v>
      </c>
      <c r="L54" s="169">
        <f>P54+R54+V54</f>
        <v>19402.68</v>
      </c>
      <c r="M54" s="169">
        <v>0</v>
      </c>
      <c r="N54" s="168">
        <v>0</v>
      </c>
      <c r="O54" s="172">
        <v>1455.2</v>
      </c>
      <c r="P54" s="172">
        <v>1455.2</v>
      </c>
      <c r="Q54" s="169">
        <v>1455.24</v>
      </c>
      <c r="R54" s="169">
        <v>1455.24</v>
      </c>
      <c r="S54" s="169">
        <v>0</v>
      </c>
      <c r="T54" s="168">
        <v>0</v>
      </c>
      <c r="U54" s="172">
        <v>16492.240000000002</v>
      </c>
      <c r="V54" s="172">
        <v>16492.240000000002</v>
      </c>
      <c r="W54" s="168">
        <v>0</v>
      </c>
      <c r="X54" s="152">
        <v>0</v>
      </c>
    </row>
    <row r="55" spans="2:26" s="26" customFormat="1" ht="36" x14ac:dyDescent="0.2">
      <c r="B55" s="127" t="s">
        <v>656</v>
      </c>
      <c r="C55" s="127" t="s">
        <v>585</v>
      </c>
      <c r="D55" s="157" t="s">
        <v>586</v>
      </c>
      <c r="E55" s="127" t="s">
        <v>587</v>
      </c>
      <c r="F55" s="127" t="s">
        <v>302</v>
      </c>
      <c r="G55" s="127" t="s">
        <v>253</v>
      </c>
      <c r="H55" s="127" t="s">
        <v>579</v>
      </c>
      <c r="I55" s="127" t="s">
        <v>149</v>
      </c>
      <c r="J55" s="127" t="s">
        <v>32</v>
      </c>
      <c r="K55" s="127">
        <v>49588.32</v>
      </c>
      <c r="L55" s="169">
        <f>P55+R55+V55</f>
        <v>51615.060000000005</v>
      </c>
      <c r="M55" s="169">
        <v>0</v>
      </c>
      <c r="N55" s="168">
        <v>0</v>
      </c>
      <c r="O55" s="172">
        <v>3719.12</v>
      </c>
      <c r="P55" s="173">
        <v>1996.39</v>
      </c>
      <c r="Q55" s="169">
        <v>3719.13</v>
      </c>
      <c r="R55" s="168">
        <v>5745.87</v>
      </c>
      <c r="S55" s="169">
        <v>0</v>
      </c>
      <c r="T55" s="168">
        <v>0</v>
      </c>
      <c r="U55" s="172">
        <v>42150.07</v>
      </c>
      <c r="V55" s="173">
        <v>43872.800000000003</v>
      </c>
      <c r="W55" s="168">
        <v>0</v>
      </c>
      <c r="X55" s="152">
        <v>0</v>
      </c>
    </row>
    <row r="56" spans="2:26" s="26" customFormat="1" ht="24" x14ac:dyDescent="0.2">
      <c r="B56" s="127" t="s">
        <v>657</v>
      </c>
      <c r="C56" s="127" t="s">
        <v>588</v>
      </c>
      <c r="D56" s="157" t="s">
        <v>589</v>
      </c>
      <c r="E56" s="127" t="s">
        <v>590</v>
      </c>
      <c r="F56" s="127" t="s">
        <v>302</v>
      </c>
      <c r="G56" s="127" t="s">
        <v>253</v>
      </c>
      <c r="H56" s="127" t="s">
        <v>579</v>
      </c>
      <c r="I56" s="127" t="s">
        <v>149</v>
      </c>
      <c r="J56" s="127" t="s">
        <v>32</v>
      </c>
      <c r="K56" s="127">
        <v>73556.960000000006</v>
      </c>
      <c r="L56" s="169">
        <f>P56+R56+V56</f>
        <v>73556.960000000006</v>
      </c>
      <c r="M56" s="169">
        <v>0</v>
      </c>
      <c r="N56" s="168">
        <v>0</v>
      </c>
      <c r="O56" s="172">
        <v>5516.77</v>
      </c>
      <c r="P56" s="172">
        <v>5516.77</v>
      </c>
      <c r="Q56" s="169">
        <v>5516.78</v>
      </c>
      <c r="R56" s="169">
        <v>5516.78</v>
      </c>
      <c r="S56" s="169">
        <v>0</v>
      </c>
      <c r="T56" s="168">
        <v>0</v>
      </c>
      <c r="U56" s="172">
        <v>62523.41</v>
      </c>
      <c r="V56" s="172">
        <v>62523.41</v>
      </c>
      <c r="W56" s="168">
        <v>0</v>
      </c>
      <c r="X56" s="152">
        <v>0</v>
      </c>
      <c r="Z56" s="49"/>
    </row>
    <row r="57" spans="2:26" s="26" customFormat="1" ht="48" x14ac:dyDescent="0.2">
      <c r="B57" s="127" t="s">
        <v>658</v>
      </c>
      <c r="C57" s="127" t="s">
        <v>591</v>
      </c>
      <c r="D57" s="157" t="s">
        <v>592</v>
      </c>
      <c r="E57" s="127" t="s">
        <v>593</v>
      </c>
      <c r="F57" s="127" t="s">
        <v>302</v>
      </c>
      <c r="G57" s="127" t="s">
        <v>253</v>
      </c>
      <c r="H57" s="127" t="s">
        <v>579</v>
      </c>
      <c r="I57" s="127" t="s">
        <v>149</v>
      </c>
      <c r="J57" s="127" t="s">
        <v>32</v>
      </c>
      <c r="K57" s="127">
        <v>20000</v>
      </c>
      <c r="L57" s="169">
        <f>R57+V57+P57</f>
        <v>23095</v>
      </c>
      <c r="M57" s="169">
        <v>0</v>
      </c>
      <c r="N57" s="168">
        <v>0</v>
      </c>
      <c r="O57" s="172">
        <v>1009.42</v>
      </c>
      <c r="P57" s="173">
        <v>1009.42</v>
      </c>
      <c r="Q57" s="169">
        <v>7550.54</v>
      </c>
      <c r="R57" s="168">
        <v>10645.54</v>
      </c>
      <c r="S57" s="169">
        <v>0</v>
      </c>
      <c r="T57" s="168">
        <v>0</v>
      </c>
      <c r="U57" s="172">
        <v>11440.04</v>
      </c>
      <c r="V57" s="173">
        <v>11440.04</v>
      </c>
      <c r="W57" s="168">
        <v>0</v>
      </c>
      <c r="X57" s="152">
        <v>0</v>
      </c>
      <c r="Y57" s="49"/>
    </row>
    <row r="58" spans="2:26" s="26" customFormat="1" ht="24" x14ac:dyDescent="0.2">
      <c r="B58" s="127" t="s">
        <v>659</v>
      </c>
      <c r="C58" s="127" t="s">
        <v>594</v>
      </c>
      <c r="D58" s="157" t="s">
        <v>595</v>
      </c>
      <c r="E58" s="127" t="s">
        <v>596</v>
      </c>
      <c r="F58" s="127" t="s">
        <v>302</v>
      </c>
      <c r="G58" s="127" t="s">
        <v>253</v>
      </c>
      <c r="H58" s="127" t="s">
        <v>579</v>
      </c>
      <c r="I58" s="127" t="s">
        <v>149</v>
      </c>
      <c r="J58" s="127" t="s">
        <v>32</v>
      </c>
      <c r="K58" s="127">
        <v>43166</v>
      </c>
      <c r="L58" s="169">
        <f>P58+R58+V58</f>
        <v>43166</v>
      </c>
      <c r="M58" s="169">
        <v>0</v>
      </c>
      <c r="N58" s="168">
        <v>0</v>
      </c>
      <c r="O58" s="172">
        <v>2818.17</v>
      </c>
      <c r="P58" s="172">
        <v>2818.17</v>
      </c>
      <c r="Q58" s="169">
        <v>8408.6200000000008</v>
      </c>
      <c r="R58" s="169">
        <v>8408.6200000000008</v>
      </c>
      <c r="S58" s="169">
        <v>0</v>
      </c>
      <c r="T58" s="168">
        <v>0</v>
      </c>
      <c r="U58" s="172">
        <v>31939.21</v>
      </c>
      <c r="V58" s="172">
        <v>31939.21</v>
      </c>
      <c r="W58" s="168">
        <v>0</v>
      </c>
      <c r="X58" s="152">
        <v>0</v>
      </c>
    </row>
    <row r="59" spans="2:26" s="26" customFormat="1" ht="36" x14ac:dyDescent="0.2">
      <c r="B59" s="127" t="s">
        <v>660</v>
      </c>
      <c r="C59" s="127" t="s">
        <v>597</v>
      </c>
      <c r="D59" s="157" t="s">
        <v>598</v>
      </c>
      <c r="E59" s="127" t="s">
        <v>599</v>
      </c>
      <c r="F59" s="127" t="s">
        <v>302</v>
      </c>
      <c r="G59" s="127" t="s">
        <v>253</v>
      </c>
      <c r="H59" s="127" t="s">
        <v>579</v>
      </c>
      <c r="I59" s="127" t="s">
        <v>149</v>
      </c>
      <c r="J59" s="127" t="s">
        <v>32</v>
      </c>
      <c r="K59" s="127">
        <v>39431.599999999999</v>
      </c>
      <c r="L59" s="169">
        <f>P59+R59+V59</f>
        <v>42417.69</v>
      </c>
      <c r="M59" s="169">
        <v>0</v>
      </c>
      <c r="N59" s="168">
        <v>0</v>
      </c>
      <c r="O59" s="172">
        <v>2957.37</v>
      </c>
      <c r="P59" s="172">
        <v>2957.37</v>
      </c>
      <c r="Q59" s="169">
        <v>2957.42</v>
      </c>
      <c r="R59" s="168">
        <v>5943.51</v>
      </c>
      <c r="S59" s="169">
        <v>0</v>
      </c>
      <c r="T59" s="168">
        <v>0</v>
      </c>
      <c r="U59" s="172">
        <v>33516.81</v>
      </c>
      <c r="V59" s="172">
        <v>33516.81</v>
      </c>
      <c r="W59" s="168">
        <v>0</v>
      </c>
      <c r="X59" s="152">
        <v>0</v>
      </c>
    </row>
    <row r="60" spans="2:26" s="26" customFormat="1" ht="24" x14ac:dyDescent="0.2">
      <c r="B60" s="127" t="s">
        <v>655</v>
      </c>
      <c r="C60" s="127" t="s">
        <v>600</v>
      </c>
      <c r="D60" s="157" t="s">
        <v>601</v>
      </c>
      <c r="E60" s="127" t="s">
        <v>602</v>
      </c>
      <c r="F60" s="127" t="s">
        <v>302</v>
      </c>
      <c r="G60" s="127" t="s">
        <v>253</v>
      </c>
      <c r="H60" s="127" t="s">
        <v>579</v>
      </c>
      <c r="I60" s="127" t="s">
        <v>149</v>
      </c>
      <c r="J60" s="127" t="s">
        <v>32</v>
      </c>
      <c r="K60" s="127">
        <v>41936.58</v>
      </c>
      <c r="L60" s="169">
        <f>P60+R60+V60</f>
        <v>41211.57</v>
      </c>
      <c r="M60" s="169">
        <v>0</v>
      </c>
      <c r="N60" s="168">
        <v>0</v>
      </c>
      <c r="O60" s="172">
        <v>3145.24</v>
      </c>
      <c r="P60" s="173">
        <v>3090.87</v>
      </c>
      <c r="Q60" s="169">
        <v>3145.25</v>
      </c>
      <c r="R60" s="168">
        <v>3090.87</v>
      </c>
      <c r="S60" s="169">
        <v>0</v>
      </c>
      <c r="T60" s="168">
        <v>0</v>
      </c>
      <c r="U60" s="172">
        <v>35646.089999999997</v>
      </c>
      <c r="V60" s="173">
        <v>35029.83</v>
      </c>
      <c r="W60" s="168">
        <v>0</v>
      </c>
      <c r="X60" s="152">
        <v>0</v>
      </c>
    </row>
    <row r="61" spans="2:26" s="26" customFormat="1" ht="48" x14ac:dyDescent="0.2">
      <c r="B61" s="127" t="s">
        <v>661</v>
      </c>
      <c r="C61" s="127" t="s">
        <v>603</v>
      </c>
      <c r="D61" s="157" t="s">
        <v>604</v>
      </c>
      <c r="E61" s="127" t="s">
        <v>605</v>
      </c>
      <c r="F61" s="127" t="s">
        <v>302</v>
      </c>
      <c r="G61" s="127" t="s">
        <v>253</v>
      </c>
      <c r="H61" s="127" t="s">
        <v>579</v>
      </c>
      <c r="I61" s="127" t="s">
        <v>149</v>
      </c>
      <c r="J61" s="127" t="s">
        <v>32</v>
      </c>
      <c r="K61" s="127">
        <v>26462.29</v>
      </c>
      <c r="L61" s="169">
        <f>P61+R61+V61</f>
        <v>26446.289999999997</v>
      </c>
      <c r="M61" s="169">
        <v>0</v>
      </c>
      <c r="N61" s="168">
        <v>0</v>
      </c>
      <c r="O61" s="172">
        <v>1984.67</v>
      </c>
      <c r="P61" s="170">
        <v>1983.46</v>
      </c>
      <c r="Q61" s="169">
        <v>1984.68</v>
      </c>
      <c r="R61" s="168">
        <v>1983.48</v>
      </c>
      <c r="S61" s="169">
        <v>0</v>
      </c>
      <c r="T61" s="168">
        <v>0</v>
      </c>
      <c r="U61" s="172">
        <v>22492.94</v>
      </c>
      <c r="V61" s="173">
        <v>22479.35</v>
      </c>
      <c r="W61" s="168">
        <v>0</v>
      </c>
      <c r="X61" s="152">
        <v>0</v>
      </c>
    </row>
    <row r="62" spans="2:26" s="26" customFormat="1" ht="36" x14ac:dyDescent="0.2">
      <c r="B62" s="127" t="s">
        <v>662</v>
      </c>
      <c r="C62" s="127" t="s">
        <v>606</v>
      </c>
      <c r="D62" s="157" t="s">
        <v>607</v>
      </c>
      <c r="E62" s="127" t="s">
        <v>608</v>
      </c>
      <c r="F62" s="127" t="s">
        <v>302</v>
      </c>
      <c r="G62" s="127" t="s">
        <v>253</v>
      </c>
      <c r="H62" s="127" t="s">
        <v>579</v>
      </c>
      <c r="I62" s="127" t="s">
        <v>149</v>
      </c>
      <c r="J62" s="127" t="s">
        <v>32</v>
      </c>
      <c r="K62" s="127">
        <v>26553.38</v>
      </c>
      <c r="L62" s="169">
        <f>P62+R62+V62</f>
        <v>27868.949999999997</v>
      </c>
      <c r="M62" s="169">
        <v>0</v>
      </c>
      <c r="N62" s="168">
        <v>0</v>
      </c>
      <c r="O62" s="172">
        <v>1991.5</v>
      </c>
      <c r="P62" s="172">
        <v>1991.5</v>
      </c>
      <c r="Q62" s="169">
        <v>1991.51</v>
      </c>
      <c r="R62" s="168">
        <v>3307.08</v>
      </c>
      <c r="S62" s="169">
        <v>0</v>
      </c>
      <c r="T62" s="168">
        <v>0</v>
      </c>
      <c r="U62" s="172">
        <v>22570.37</v>
      </c>
      <c r="V62" s="172">
        <v>22570.37</v>
      </c>
      <c r="W62" s="168">
        <v>0</v>
      </c>
      <c r="X62" s="152">
        <v>0</v>
      </c>
    </row>
    <row r="63" spans="2:26" s="26" customFormat="1" ht="24" x14ac:dyDescent="0.2">
      <c r="B63" s="127" t="s">
        <v>663</v>
      </c>
      <c r="C63" s="127" t="s">
        <v>609</v>
      </c>
      <c r="D63" s="157" t="s">
        <v>610</v>
      </c>
      <c r="E63" s="127" t="s">
        <v>611</v>
      </c>
      <c r="F63" s="127" t="s">
        <v>302</v>
      </c>
      <c r="G63" s="127" t="s">
        <v>253</v>
      </c>
      <c r="H63" s="127" t="s">
        <v>579</v>
      </c>
      <c r="I63" s="127" t="s">
        <v>149</v>
      </c>
      <c r="J63" s="127" t="s">
        <v>32</v>
      </c>
      <c r="K63" s="127">
        <v>18639.75</v>
      </c>
      <c r="L63" s="169">
        <f>+R63+V63+P63</f>
        <v>18639.750000000004</v>
      </c>
      <c r="M63" s="169">
        <v>0</v>
      </c>
      <c r="N63" s="168">
        <v>0</v>
      </c>
      <c r="O63" s="172">
        <v>1397.98</v>
      </c>
      <c r="P63" s="173">
        <v>1397.97</v>
      </c>
      <c r="Q63" s="169">
        <v>1397.99</v>
      </c>
      <c r="R63" s="168">
        <v>1397.99</v>
      </c>
      <c r="S63" s="169">
        <v>0</v>
      </c>
      <c r="T63" s="168">
        <v>0</v>
      </c>
      <c r="U63" s="172">
        <v>15843.78</v>
      </c>
      <c r="V63" s="173">
        <v>15843.79</v>
      </c>
      <c r="W63" s="168">
        <v>0</v>
      </c>
      <c r="X63" s="152">
        <v>0</v>
      </c>
    </row>
    <row r="64" spans="2:26" s="26" customFormat="1" ht="48" x14ac:dyDescent="0.2">
      <c r="B64" s="127" t="s">
        <v>664</v>
      </c>
      <c r="C64" s="127" t="s">
        <v>612</v>
      </c>
      <c r="D64" s="157" t="s">
        <v>613</v>
      </c>
      <c r="E64" s="127" t="s">
        <v>614</v>
      </c>
      <c r="F64" s="127" t="s">
        <v>302</v>
      </c>
      <c r="G64" s="127" t="s">
        <v>253</v>
      </c>
      <c r="H64" s="127" t="s">
        <v>579</v>
      </c>
      <c r="I64" s="127" t="s">
        <v>149</v>
      </c>
      <c r="J64" s="127" t="s">
        <v>32</v>
      </c>
      <c r="K64" s="127">
        <v>49383.38</v>
      </c>
      <c r="L64" s="169">
        <f>P64+R64+V64</f>
        <v>49383.380000000005</v>
      </c>
      <c r="M64" s="169">
        <v>0</v>
      </c>
      <c r="N64" s="168">
        <v>0</v>
      </c>
      <c r="O64" s="172">
        <v>3703.75</v>
      </c>
      <c r="P64" s="172">
        <v>3703.74</v>
      </c>
      <c r="Q64" s="169">
        <v>3703.77</v>
      </c>
      <c r="R64" s="169">
        <v>3703.77</v>
      </c>
      <c r="S64" s="169">
        <v>0</v>
      </c>
      <c r="T64" s="168">
        <v>0</v>
      </c>
      <c r="U64" s="172">
        <v>41975.86</v>
      </c>
      <c r="V64" s="172">
        <v>41975.87</v>
      </c>
      <c r="W64" s="168">
        <v>0</v>
      </c>
      <c r="X64" s="152">
        <v>0</v>
      </c>
    </row>
    <row r="65" spans="2:27" s="26" customFormat="1" ht="36" x14ac:dyDescent="0.2">
      <c r="B65" s="127" t="s">
        <v>665</v>
      </c>
      <c r="C65" s="127" t="s">
        <v>615</v>
      </c>
      <c r="D65" s="157" t="s">
        <v>616</v>
      </c>
      <c r="E65" s="127" t="s">
        <v>314</v>
      </c>
      <c r="F65" s="127" t="s">
        <v>302</v>
      </c>
      <c r="G65" s="127" t="s">
        <v>253</v>
      </c>
      <c r="H65" s="127" t="s">
        <v>579</v>
      </c>
      <c r="I65" s="127" t="s">
        <v>149</v>
      </c>
      <c r="J65" s="127" t="s">
        <v>32</v>
      </c>
      <c r="K65" s="127">
        <v>223814.79</v>
      </c>
      <c r="L65" s="169">
        <f>N65+P65+V65</f>
        <v>223814.78999999998</v>
      </c>
      <c r="M65" s="169">
        <v>16786.14</v>
      </c>
      <c r="N65" s="169">
        <v>16786.14</v>
      </c>
      <c r="O65" s="172">
        <v>16786.099999999999</v>
      </c>
      <c r="P65" s="173">
        <v>16786.099999999999</v>
      </c>
      <c r="Q65" s="169">
        <v>0</v>
      </c>
      <c r="R65" s="168">
        <v>0</v>
      </c>
      <c r="S65" s="169">
        <v>0</v>
      </c>
      <c r="T65" s="168">
        <v>0</v>
      </c>
      <c r="U65" s="172">
        <v>190242.55</v>
      </c>
      <c r="V65" s="173">
        <v>190242.55</v>
      </c>
      <c r="W65" s="168">
        <v>0</v>
      </c>
      <c r="X65" s="152">
        <v>0</v>
      </c>
      <c r="Y65" s="49"/>
    </row>
    <row r="66" spans="2:27" s="26" customFormat="1" ht="24" x14ac:dyDescent="0.2">
      <c r="B66" s="127" t="s">
        <v>666</v>
      </c>
      <c r="C66" s="127" t="s">
        <v>617</v>
      </c>
      <c r="D66" s="157" t="s">
        <v>618</v>
      </c>
      <c r="E66" s="127" t="s">
        <v>619</v>
      </c>
      <c r="F66" s="127" t="s">
        <v>302</v>
      </c>
      <c r="G66" s="127" t="s">
        <v>253</v>
      </c>
      <c r="H66" s="127" t="s">
        <v>579</v>
      </c>
      <c r="I66" s="127" t="s">
        <v>149</v>
      </c>
      <c r="J66" s="127" t="s">
        <v>32</v>
      </c>
      <c r="K66" s="127">
        <v>9040.94</v>
      </c>
      <c r="L66" s="169">
        <f>P66+R66+V66</f>
        <v>9040.94</v>
      </c>
      <c r="M66" s="169">
        <v>0</v>
      </c>
      <c r="N66" s="168">
        <v>0</v>
      </c>
      <c r="O66" s="172">
        <v>678.07</v>
      </c>
      <c r="P66" s="173">
        <v>678.07</v>
      </c>
      <c r="Q66" s="169">
        <v>678.1</v>
      </c>
      <c r="R66" s="169">
        <v>678.1</v>
      </c>
      <c r="S66" s="169">
        <v>0</v>
      </c>
      <c r="T66" s="168">
        <v>0</v>
      </c>
      <c r="U66" s="172">
        <v>7684.77</v>
      </c>
      <c r="V66" s="172">
        <v>7684.77</v>
      </c>
      <c r="W66" s="168">
        <v>0</v>
      </c>
      <c r="X66" s="152">
        <v>0</v>
      </c>
    </row>
    <row r="67" spans="2:27" s="26" customFormat="1" ht="24" x14ac:dyDescent="0.2">
      <c r="B67" s="127" t="s">
        <v>667</v>
      </c>
      <c r="C67" s="127" t="s">
        <v>620</v>
      </c>
      <c r="D67" s="157" t="s">
        <v>621</v>
      </c>
      <c r="E67" s="127" t="s">
        <v>622</v>
      </c>
      <c r="F67" s="127" t="s">
        <v>302</v>
      </c>
      <c r="G67" s="127" t="s">
        <v>253</v>
      </c>
      <c r="H67" s="127" t="s">
        <v>579</v>
      </c>
      <c r="I67" s="127" t="s">
        <v>149</v>
      </c>
      <c r="J67" s="127" t="s">
        <v>32</v>
      </c>
      <c r="K67" s="127">
        <v>28398</v>
      </c>
      <c r="L67" s="169">
        <v>0</v>
      </c>
      <c r="M67" s="169">
        <v>0</v>
      </c>
      <c r="N67" s="168">
        <v>0</v>
      </c>
      <c r="O67" s="172">
        <v>2129.85</v>
      </c>
      <c r="P67" s="173">
        <v>0</v>
      </c>
      <c r="Q67" s="169">
        <v>2129.85</v>
      </c>
      <c r="R67" s="168">
        <v>0</v>
      </c>
      <c r="S67" s="169">
        <v>0</v>
      </c>
      <c r="T67" s="168">
        <v>0</v>
      </c>
      <c r="U67" s="172">
        <v>24138.3</v>
      </c>
      <c r="V67" s="173">
        <v>0</v>
      </c>
      <c r="W67" s="168">
        <v>0</v>
      </c>
      <c r="X67" s="152">
        <v>0</v>
      </c>
    </row>
    <row r="68" spans="2:27" s="26" customFormat="1" ht="36" x14ac:dyDescent="0.2">
      <c r="B68" s="127" t="s">
        <v>668</v>
      </c>
      <c r="C68" s="127" t="s">
        <v>623</v>
      </c>
      <c r="D68" s="157" t="s">
        <v>624</v>
      </c>
      <c r="E68" s="127" t="s">
        <v>625</v>
      </c>
      <c r="F68" s="127" t="s">
        <v>302</v>
      </c>
      <c r="G68" s="127" t="s">
        <v>253</v>
      </c>
      <c r="H68" s="127" t="s">
        <v>579</v>
      </c>
      <c r="I68" s="127" t="s">
        <v>149</v>
      </c>
      <c r="J68" s="127" t="s">
        <v>32</v>
      </c>
      <c r="K68" s="127">
        <v>19129.37</v>
      </c>
      <c r="L68" s="169">
        <f>P68+R68+V68</f>
        <v>19129.37</v>
      </c>
      <c r="M68" s="169">
        <v>0</v>
      </c>
      <c r="N68" s="168">
        <v>0</v>
      </c>
      <c r="O68" s="172">
        <v>1434.7</v>
      </c>
      <c r="P68" s="172">
        <v>1434.7</v>
      </c>
      <c r="Q68" s="169">
        <v>1434.71</v>
      </c>
      <c r="R68" s="169">
        <v>1434.71</v>
      </c>
      <c r="S68" s="169">
        <v>0</v>
      </c>
      <c r="T68" s="168">
        <v>0</v>
      </c>
      <c r="U68" s="172">
        <v>16259.96</v>
      </c>
      <c r="V68" s="172">
        <v>16259.96</v>
      </c>
      <c r="W68" s="168">
        <v>0</v>
      </c>
      <c r="X68" s="152">
        <v>0</v>
      </c>
    </row>
    <row r="69" spans="2:27" s="26" customFormat="1" ht="48" x14ac:dyDescent="0.2">
      <c r="B69" s="127" t="s">
        <v>669</v>
      </c>
      <c r="C69" s="127" t="s">
        <v>626</v>
      </c>
      <c r="D69" s="157" t="s">
        <v>627</v>
      </c>
      <c r="E69" s="127" t="s">
        <v>628</v>
      </c>
      <c r="F69" s="127" t="s">
        <v>302</v>
      </c>
      <c r="G69" s="127" t="s">
        <v>253</v>
      </c>
      <c r="H69" s="127" t="s">
        <v>579</v>
      </c>
      <c r="I69" s="127" t="s">
        <v>149</v>
      </c>
      <c r="J69" s="127" t="s">
        <v>32</v>
      </c>
      <c r="K69" s="127">
        <v>31000</v>
      </c>
      <c r="L69" s="169">
        <f>R69+V69+P69</f>
        <v>27027</v>
      </c>
      <c r="M69" s="169">
        <v>0</v>
      </c>
      <c r="N69" s="168">
        <v>0</v>
      </c>
      <c r="O69" s="172">
        <v>1385.17</v>
      </c>
      <c r="P69" s="172">
        <v>1385.17</v>
      </c>
      <c r="Q69" s="169">
        <v>13916.23</v>
      </c>
      <c r="R69" s="168">
        <v>9943.23</v>
      </c>
      <c r="S69" s="169">
        <v>0</v>
      </c>
      <c r="T69" s="168">
        <v>0</v>
      </c>
      <c r="U69" s="172">
        <v>15698.6</v>
      </c>
      <c r="V69" s="173">
        <v>15698.6</v>
      </c>
      <c r="W69" s="168">
        <v>0</v>
      </c>
      <c r="X69" s="152">
        <v>0</v>
      </c>
      <c r="Y69" s="49"/>
    </row>
    <row r="70" spans="2:27" s="26" customFormat="1" ht="36" x14ac:dyDescent="0.2">
      <c r="B70" s="127" t="s">
        <v>670</v>
      </c>
      <c r="C70" s="127" t="s">
        <v>629</v>
      </c>
      <c r="D70" s="157" t="s">
        <v>630</v>
      </c>
      <c r="E70" s="127" t="s">
        <v>631</v>
      </c>
      <c r="F70" s="127" t="s">
        <v>302</v>
      </c>
      <c r="G70" s="127" t="s">
        <v>273</v>
      </c>
      <c r="H70" s="127" t="s">
        <v>579</v>
      </c>
      <c r="I70" s="127" t="s">
        <v>149</v>
      </c>
      <c r="J70" s="127" t="s">
        <v>32</v>
      </c>
      <c r="K70" s="127">
        <v>28019</v>
      </c>
      <c r="L70" s="169">
        <f>P70+R70+V70</f>
        <v>28055.059999999998</v>
      </c>
      <c r="M70" s="169">
        <v>0</v>
      </c>
      <c r="N70" s="168">
        <v>0</v>
      </c>
      <c r="O70" s="172">
        <v>2101</v>
      </c>
      <c r="P70" s="173">
        <v>2070.1999999999998</v>
      </c>
      <c r="Q70" s="169">
        <v>2102</v>
      </c>
      <c r="R70" s="168">
        <v>2138.06</v>
      </c>
      <c r="S70" s="169">
        <v>0</v>
      </c>
      <c r="T70" s="168">
        <v>0</v>
      </c>
      <c r="U70" s="172">
        <v>23816</v>
      </c>
      <c r="V70" s="173">
        <v>23846.799999999999</v>
      </c>
      <c r="W70" s="168">
        <v>0</v>
      </c>
      <c r="X70" s="152">
        <v>0</v>
      </c>
      <c r="Y70" s="49"/>
    </row>
    <row r="71" spans="2:27" s="26" customFormat="1" ht="36" x14ac:dyDescent="0.2">
      <c r="B71" s="127" t="s">
        <v>671</v>
      </c>
      <c r="C71" s="127" t="s">
        <v>632</v>
      </c>
      <c r="D71" s="157" t="s">
        <v>633</v>
      </c>
      <c r="E71" s="127" t="s">
        <v>254</v>
      </c>
      <c r="F71" s="127" t="s">
        <v>302</v>
      </c>
      <c r="G71" s="127" t="s">
        <v>273</v>
      </c>
      <c r="H71" s="127" t="s">
        <v>579</v>
      </c>
      <c r="I71" s="127" t="s">
        <v>149</v>
      </c>
      <c r="J71" s="127" t="s">
        <v>32</v>
      </c>
      <c r="K71" s="127">
        <v>257175</v>
      </c>
      <c r="L71" s="169">
        <f>N71+P71+V71</f>
        <v>257126.21</v>
      </c>
      <c r="M71" s="169">
        <v>19289</v>
      </c>
      <c r="N71" s="168">
        <v>19284.46</v>
      </c>
      <c r="O71" s="172">
        <v>19288</v>
      </c>
      <c r="P71" s="173">
        <v>19284.47</v>
      </c>
      <c r="Q71" s="169">
        <v>0</v>
      </c>
      <c r="R71" s="168">
        <v>0</v>
      </c>
      <c r="S71" s="169">
        <v>0</v>
      </c>
      <c r="T71" s="168">
        <v>0</v>
      </c>
      <c r="U71" s="172">
        <v>218598</v>
      </c>
      <c r="V71" s="173">
        <v>218557.28</v>
      </c>
      <c r="W71" s="168">
        <v>0</v>
      </c>
      <c r="X71" s="152">
        <v>0</v>
      </c>
      <c r="Z71" s="49"/>
    </row>
    <row r="72" spans="2:27" s="26" customFormat="1" ht="36" x14ac:dyDescent="0.2">
      <c r="B72" s="127" t="s">
        <v>672</v>
      </c>
      <c r="C72" s="127" t="s">
        <v>634</v>
      </c>
      <c r="D72" s="157" t="s">
        <v>635</v>
      </c>
      <c r="E72" s="127" t="s">
        <v>636</v>
      </c>
      <c r="F72" s="127" t="s">
        <v>302</v>
      </c>
      <c r="G72" s="127" t="s">
        <v>273</v>
      </c>
      <c r="H72" s="127" t="s">
        <v>579</v>
      </c>
      <c r="I72" s="127" t="s">
        <v>149</v>
      </c>
      <c r="J72" s="127" t="s">
        <v>32</v>
      </c>
      <c r="K72" s="127">
        <v>27532</v>
      </c>
      <c r="L72" s="169">
        <f>P72+R72+V72</f>
        <v>30084.400000000001</v>
      </c>
      <c r="M72" s="169">
        <v>0</v>
      </c>
      <c r="N72" s="168">
        <v>0</v>
      </c>
      <c r="O72" s="172">
        <v>2064</v>
      </c>
      <c r="P72" s="172">
        <v>2064</v>
      </c>
      <c r="Q72" s="169">
        <v>2066</v>
      </c>
      <c r="R72" s="168">
        <v>4618.3999999999996</v>
      </c>
      <c r="S72" s="169">
        <v>0</v>
      </c>
      <c r="T72" s="168">
        <v>0</v>
      </c>
      <c r="U72" s="172">
        <v>23402</v>
      </c>
      <c r="V72" s="172">
        <v>23402</v>
      </c>
      <c r="W72" s="168">
        <v>0</v>
      </c>
      <c r="X72" s="152">
        <v>0</v>
      </c>
    </row>
    <row r="73" spans="2:27" s="26" customFormat="1" ht="36" x14ac:dyDescent="0.2">
      <c r="B73" s="127" t="s">
        <v>673</v>
      </c>
      <c r="C73" s="127" t="s">
        <v>637</v>
      </c>
      <c r="D73" s="157" t="s">
        <v>638</v>
      </c>
      <c r="E73" s="127" t="s">
        <v>639</v>
      </c>
      <c r="F73" s="127" t="s">
        <v>302</v>
      </c>
      <c r="G73" s="127" t="s">
        <v>250</v>
      </c>
      <c r="H73" s="127" t="s">
        <v>579</v>
      </c>
      <c r="I73" s="127" t="s">
        <v>149</v>
      </c>
      <c r="J73" s="127" t="s">
        <v>32</v>
      </c>
      <c r="K73" s="127">
        <v>74699.570000000007</v>
      </c>
      <c r="L73" s="169">
        <f>N73+P73+V73</f>
        <v>74699.55</v>
      </c>
      <c r="M73" s="169">
        <v>5602.48</v>
      </c>
      <c r="N73" s="169">
        <v>5602.48</v>
      </c>
      <c r="O73" s="172">
        <v>5602.46</v>
      </c>
      <c r="P73" s="172">
        <v>5602.46</v>
      </c>
      <c r="Q73" s="169">
        <v>0</v>
      </c>
      <c r="R73" s="168">
        <v>0</v>
      </c>
      <c r="S73" s="169">
        <v>0</v>
      </c>
      <c r="T73" s="168">
        <v>0</v>
      </c>
      <c r="U73" s="172">
        <v>63494.63</v>
      </c>
      <c r="V73" s="172">
        <v>63494.61</v>
      </c>
      <c r="W73" s="168">
        <v>0</v>
      </c>
      <c r="X73" s="152">
        <v>0</v>
      </c>
      <c r="Z73" s="49"/>
    </row>
    <row r="74" spans="2:27" s="26" customFormat="1" ht="48" x14ac:dyDescent="0.2">
      <c r="B74" s="127" t="s">
        <v>674</v>
      </c>
      <c r="C74" s="127" t="s">
        <v>640</v>
      </c>
      <c r="D74" s="157" t="s">
        <v>641</v>
      </c>
      <c r="E74" s="127" t="s">
        <v>642</v>
      </c>
      <c r="F74" s="127" t="s">
        <v>302</v>
      </c>
      <c r="G74" s="127" t="s">
        <v>250</v>
      </c>
      <c r="H74" s="127" t="s">
        <v>579</v>
      </c>
      <c r="I74" s="127" t="s">
        <v>149</v>
      </c>
      <c r="J74" s="127" t="s">
        <v>32</v>
      </c>
      <c r="K74" s="127">
        <v>45897.16</v>
      </c>
      <c r="L74" s="169">
        <f>P74+R74+V74</f>
        <v>45897.159999999996</v>
      </c>
      <c r="M74" s="169">
        <v>0</v>
      </c>
      <c r="N74" s="168">
        <v>0</v>
      </c>
      <c r="O74" s="172">
        <v>3442.28</v>
      </c>
      <c r="P74" s="172">
        <v>3442.28</v>
      </c>
      <c r="Q74" s="169">
        <v>3442.3</v>
      </c>
      <c r="R74" s="168">
        <v>3442.29</v>
      </c>
      <c r="S74" s="169">
        <v>0</v>
      </c>
      <c r="T74" s="168">
        <v>0</v>
      </c>
      <c r="U74" s="172">
        <v>39012.58</v>
      </c>
      <c r="V74" s="173">
        <v>39012.589999999997</v>
      </c>
      <c r="W74" s="168">
        <v>0</v>
      </c>
      <c r="X74" s="152">
        <v>0</v>
      </c>
      <c r="AA74" s="49"/>
    </row>
    <row r="75" spans="2:27" s="26" customFormat="1" ht="36" x14ac:dyDescent="0.2">
      <c r="B75" s="127" t="s">
        <v>675</v>
      </c>
      <c r="C75" s="127" t="s">
        <v>643</v>
      </c>
      <c r="D75" s="157" t="s">
        <v>644</v>
      </c>
      <c r="E75" s="127" t="s">
        <v>645</v>
      </c>
      <c r="F75" s="127" t="s">
        <v>302</v>
      </c>
      <c r="G75" s="127" t="s">
        <v>250</v>
      </c>
      <c r="H75" s="127" t="s">
        <v>579</v>
      </c>
      <c r="I75" s="127" t="s">
        <v>149</v>
      </c>
      <c r="J75" s="127" t="s">
        <v>32</v>
      </c>
      <c r="K75" s="127">
        <v>53277.85</v>
      </c>
      <c r="L75" s="169">
        <f>P75+R75+V75</f>
        <v>53277.85</v>
      </c>
      <c r="M75" s="169">
        <v>0</v>
      </c>
      <c r="N75" s="168">
        <v>0</v>
      </c>
      <c r="O75" s="172">
        <v>3995.83</v>
      </c>
      <c r="P75" s="172">
        <v>3995.83</v>
      </c>
      <c r="Q75" s="169">
        <v>3995.85</v>
      </c>
      <c r="R75" s="169">
        <v>3995.85</v>
      </c>
      <c r="S75" s="169">
        <v>0</v>
      </c>
      <c r="T75" s="168">
        <v>0</v>
      </c>
      <c r="U75" s="172">
        <v>45286.17</v>
      </c>
      <c r="V75" s="172">
        <v>45286.17</v>
      </c>
      <c r="W75" s="168">
        <v>0</v>
      </c>
      <c r="X75" s="152">
        <v>0</v>
      </c>
    </row>
    <row r="76" spans="2:27" s="26" customFormat="1" ht="36" x14ac:dyDescent="0.2">
      <c r="B76" s="127" t="s">
        <v>676</v>
      </c>
      <c r="C76" s="127" t="s">
        <v>646</v>
      </c>
      <c r="D76" s="157" t="s">
        <v>647</v>
      </c>
      <c r="E76" s="127" t="s">
        <v>648</v>
      </c>
      <c r="F76" s="127" t="s">
        <v>302</v>
      </c>
      <c r="G76" s="127" t="s">
        <v>250</v>
      </c>
      <c r="H76" s="127" t="s">
        <v>579</v>
      </c>
      <c r="I76" s="127" t="s">
        <v>149</v>
      </c>
      <c r="J76" s="127" t="s">
        <v>32</v>
      </c>
      <c r="K76" s="127">
        <v>20968.13</v>
      </c>
      <c r="L76" s="169">
        <f>P76+R76+V76</f>
        <v>32664</v>
      </c>
      <c r="M76" s="169">
        <v>0</v>
      </c>
      <c r="N76" s="168">
        <v>0</v>
      </c>
      <c r="O76" s="172">
        <v>1572.6</v>
      </c>
      <c r="P76" s="173">
        <v>1411.79</v>
      </c>
      <c r="Q76" s="169">
        <v>1572.62</v>
      </c>
      <c r="R76" s="168">
        <v>15252</v>
      </c>
      <c r="S76" s="169">
        <v>0</v>
      </c>
      <c r="T76" s="168">
        <v>0</v>
      </c>
      <c r="U76" s="172">
        <v>17822.91</v>
      </c>
      <c r="V76" s="173">
        <v>16000.21</v>
      </c>
      <c r="W76" s="168">
        <v>0</v>
      </c>
      <c r="X76" s="152">
        <v>0</v>
      </c>
    </row>
    <row r="77" spans="2:27" s="26" customFormat="1" ht="36" x14ac:dyDescent="0.2">
      <c r="B77" s="127" t="s">
        <v>677</v>
      </c>
      <c r="C77" s="127" t="s">
        <v>649</v>
      </c>
      <c r="D77" s="157" t="s">
        <v>650</v>
      </c>
      <c r="E77" s="127" t="s">
        <v>651</v>
      </c>
      <c r="F77" s="127" t="s">
        <v>302</v>
      </c>
      <c r="G77" s="127" t="s">
        <v>250</v>
      </c>
      <c r="H77" s="127" t="s">
        <v>579</v>
      </c>
      <c r="I77" s="127" t="s">
        <v>149</v>
      </c>
      <c r="J77" s="127" t="s">
        <v>32</v>
      </c>
      <c r="K77" s="127">
        <v>182431.66</v>
      </c>
      <c r="L77" s="169">
        <f>N77+P77+V77</f>
        <v>182431.66</v>
      </c>
      <c r="M77" s="169">
        <v>13682.38</v>
      </c>
      <c r="N77" s="169">
        <v>13682.38</v>
      </c>
      <c r="O77" s="172">
        <v>13682.37</v>
      </c>
      <c r="P77" s="172">
        <v>13682.37</v>
      </c>
      <c r="Q77" s="169">
        <v>0</v>
      </c>
      <c r="R77" s="168">
        <v>0</v>
      </c>
      <c r="S77" s="169">
        <v>0</v>
      </c>
      <c r="T77" s="168">
        <v>0</v>
      </c>
      <c r="U77" s="172">
        <v>155066.91</v>
      </c>
      <c r="V77" s="172">
        <v>155066.91</v>
      </c>
      <c r="W77" s="168">
        <v>0</v>
      </c>
      <c r="X77" s="152">
        <v>0</v>
      </c>
    </row>
    <row r="78" spans="2:27" s="26" customFormat="1" ht="36" x14ac:dyDescent="0.2">
      <c r="B78" s="127" t="s">
        <v>678</v>
      </c>
      <c r="C78" s="127" t="s">
        <v>652</v>
      </c>
      <c r="D78" s="157" t="s">
        <v>653</v>
      </c>
      <c r="E78" s="127" t="s">
        <v>654</v>
      </c>
      <c r="F78" s="127" t="s">
        <v>302</v>
      </c>
      <c r="G78" s="127" t="s">
        <v>250</v>
      </c>
      <c r="H78" s="127" t="s">
        <v>579</v>
      </c>
      <c r="I78" s="127" t="s">
        <v>149</v>
      </c>
      <c r="J78" s="127" t="s">
        <v>32</v>
      </c>
      <c r="K78" s="127">
        <v>19562.849999999999</v>
      </c>
      <c r="L78" s="169">
        <v>17280</v>
      </c>
      <c r="M78" s="169">
        <v>0</v>
      </c>
      <c r="N78" s="168">
        <v>0</v>
      </c>
      <c r="O78" s="172">
        <v>1467.21</v>
      </c>
      <c r="P78" s="170">
        <v>1296</v>
      </c>
      <c r="Q78" s="169">
        <v>1467.22</v>
      </c>
      <c r="R78" s="170">
        <v>1296</v>
      </c>
      <c r="S78" s="169">
        <v>0</v>
      </c>
      <c r="T78" s="168">
        <v>0</v>
      </c>
      <c r="U78" s="172">
        <v>16628.419999999998</v>
      </c>
      <c r="V78" s="173">
        <v>14688</v>
      </c>
      <c r="W78" s="168">
        <v>0</v>
      </c>
      <c r="X78" s="152">
        <v>0</v>
      </c>
    </row>
    <row r="79" spans="2:27" s="26" customFormat="1" ht="12" x14ac:dyDescent="0.2">
      <c r="B79" s="158" t="s">
        <v>412</v>
      </c>
      <c r="C79" s="158"/>
      <c r="D79" s="341" t="s">
        <v>299</v>
      </c>
      <c r="E79" s="341"/>
      <c r="F79" s="341"/>
      <c r="G79" s="341"/>
      <c r="H79" s="341"/>
      <c r="I79" s="341"/>
      <c r="J79" s="341"/>
      <c r="K79" s="341"/>
      <c r="L79" s="341"/>
      <c r="M79" s="341"/>
      <c r="N79" s="341"/>
      <c r="O79" s="341"/>
      <c r="P79" s="341"/>
      <c r="Q79" s="341"/>
      <c r="R79" s="341"/>
      <c r="S79" s="341"/>
      <c r="T79" s="341"/>
      <c r="U79" s="341"/>
      <c r="V79" s="341"/>
      <c r="W79" s="341"/>
      <c r="X79" s="341"/>
    </row>
    <row r="80" spans="2:27" s="26" customFormat="1" ht="72" x14ac:dyDescent="0.2">
      <c r="B80" s="127" t="s">
        <v>417</v>
      </c>
      <c r="C80" s="131" t="s">
        <v>787</v>
      </c>
      <c r="D80" s="157" t="s">
        <v>300</v>
      </c>
      <c r="E80" s="127" t="s">
        <v>301</v>
      </c>
      <c r="F80" s="127" t="s">
        <v>302</v>
      </c>
      <c r="G80" s="127" t="s">
        <v>303</v>
      </c>
      <c r="H80" s="127" t="s">
        <v>192</v>
      </c>
      <c r="I80" s="127" t="s">
        <v>149</v>
      </c>
      <c r="J80" s="127" t="s">
        <v>32</v>
      </c>
      <c r="K80" s="127">
        <v>360006.56</v>
      </c>
      <c r="L80" s="127">
        <v>360006.56</v>
      </c>
      <c r="M80" s="127">
        <v>27000.5</v>
      </c>
      <c r="N80" s="152">
        <v>27000.5</v>
      </c>
      <c r="O80" s="172">
        <v>27000.5</v>
      </c>
      <c r="P80" s="173">
        <v>27000.5</v>
      </c>
      <c r="Q80" s="127">
        <v>0</v>
      </c>
      <c r="R80" s="152">
        <v>0</v>
      </c>
      <c r="S80" s="127">
        <v>0</v>
      </c>
      <c r="T80" s="152">
        <v>0</v>
      </c>
      <c r="U80" s="172">
        <v>306005.56</v>
      </c>
      <c r="V80" s="173">
        <v>306005.56</v>
      </c>
      <c r="W80" s="152">
        <v>0</v>
      </c>
      <c r="X80" s="152">
        <v>0</v>
      </c>
    </row>
    <row r="81" spans="2:24" s="26" customFormat="1" ht="48" x14ac:dyDescent="0.2">
      <c r="B81" s="127" t="s">
        <v>418</v>
      </c>
      <c r="C81" s="131" t="s">
        <v>788</v>
      </c>
      <c r="D81" s="157" t="s">
        <v>304</v>
      </c>
      <c r="E81" s="127" t="s">
        <v>305</v>
      </c>
      <c r="F81" s="127" t="s">
        <v>302</v>
      </c>
      <c r="G81" s="127" t="s">
        <v>250</v>
      </c>
      <c r="H81" s="127" t="s">
        <v>192</v>
      </c>
      <c r="I81" s="127" t="s">
        <v>149</v>
      </c>
      <c r="J81" s="127" t="s">
        <v>32</v>
      </c>
      <c r="K81" s="127">
        <v>171993</v>
      </c>
      <c r="L81" s="127">
        <v>171993</v>
      </c>
      <c r="M81" s="127">
        <v>12900</v>
      </c>
      <c r="N81" s="152">
        <v>12900</v>
      </c>
      <c r="O81" s="172">
        <v>12899</v>
      </c>
      <c r="P81" s="173">
        <v>12899</v>
      </c>
      <c r="Q81" s="127">
        <v>0</v>
      </c>
      <c r="R81" s="152">
        <v>0</v>
      </c>
      <c r="S81" s="127">
        <v>0</v>
      </c>
      <c r="T81" s="152">
        <v>0</v>
      </c>
      <c r="U81" s="172">
        <v>146194</v>
      </c>
      <c r="V81" s="173">
        <v>146194</v>
      </c>
      <c r="W81" s="152">
        <v>0</v>
      </c>
      <c r="X81" s="152">
        <v>0</v>
      </c>
    </row>
    <row r="82" spans="2:24" s="26" customFormat="1" ht="48" x14ac:dyDescent="0.2">
      <c r="B82" s="127" t="s">
        <v>416</v>
      </c>
      <c r="C82" s="127" t="s">
        <v>789</v>
      </c>
      <c r="D82" s="157" t="s">
        <v>306</v>
      </c>
      <c r="E82" s="127" t="s">
        <v>307</v>
      </c>
      <c r="F82" s="127" t="s">
        <v>302</v>
      </c>
      <c r="G82" s="127" t="s">
        <v>273</v>
      </c>
      <c r="H82" s="127" t="s">
        <v>192</v>
      </c>
      <c r="I82" s="127" t="s">
        <v>149</v>
      </c>
      <c r="J82" s="127" t="s">
        <v>32</v>
      </c>
      <c r="K82" s="127">
        <v>132323</v>
      </c>
      <c r="L82" s="127">
        <v>132322.89000000001</v>
      </c>
      <c r="M82" s="127">
        <v>9925</v>
      </c>
      <c r="N82" s="152">
        <v>9925</v>
      </c>
      <c r="O82" s="172">
        <v>9924</v>
      </c>
      <c r="P82" s="173">
        <v>9923.4500000000007</v>
      </c>
      <c r="Q82" s="169">
        <v>0</v>
      </c>
      <c r="R82" s="168">
        <v>0</v>
      </c>
      <c r="S82" s="169">
        <v>0</v>
      </c>
      <c r="T82" s="168">
        <v>0</v>
      </c>
      <c r="U82" s="172">
        <v>112474</v>
      </c>
      <c r="V82" s="173">
        <v>112474.44</v>
      </c>
      <c r="W82" s="168">
        <v>0</v>
      </c>
      <c r="X82" s="152">
        <v>0</v>
      </c>
    </row>
    <row r="83" spans="2:24" s="26" customFormat="1" ht="12" x14ac:dyDescent="0.2">
      <c r="B83" s="158" t="s">
        <v>706</v>
      </c>
      <c r="C83" s="158"/>
      <c r="D83" s="341" t="s">
        <v>193</v>
      </c>
      <c r="E83" s="341"/>
      <c r="F83" s="341"/>
      <c r="G83" s="341"/>
      <c r="H83" s="341"/>
      <c r="I83" s="341"/>
      <c r="J83" s="341"/>
      <c r="K83" s="341"/>
      <c r="L83" s="341"/>
      <c r="M83" s="341"/>
      <c r="N83" s="341"/>
      <c r="O83" s="341"/>
      <c r="P83" s="341"/>
      <c r="Q83" s="341"/>
      <c r="R83" s="341"/>
      <c r="S83" s="341"/>
      <c r="T83" s="341"/>
      <c r="U83" s="341"/>
      <c r="V83" s="341"/>
      <c r="W83" s="341"/>
      <c r="X83" s="341"/>
    </row>
    <row r="84" spans="2:24" s="26" customFormat="1" ht="36" x14ac:dyDescent="0.2">
      <c r="B84" s="127" t="s">
        <v>707</v>
      </c>
      <c r="C84" s="127" t="s">
        <v>679</v>
      </c>
      <c r="D84" s="157" t="s">
        <v>308</v>
      </c>
      <c r="E84" s="127" t="s">
        <v>309</v>
      </c>
      <c r="F84" s="127" t="s">
        <v>302</v>
      </c>
      <c r="G84" s="127" t="s">
        <v>269</v>
      </c>
      <c r="H84" s="127" t="s">
        <v>310</v>
      </c>
      <c r="I84" s="127" t="s">
        <v>149</v>
      </c>
      <c r="J84" s="127" t="s">
        <v>32</v>
      </c>
      <c r="K84" s="127">
        <v>7044.7</v>
      </c>
      <c r="L84" s="127">
        <f>N84+P84+V84</f>
        <v>7044.7</v>
      </c>
      <c r="M84" s="169">
        <v>528.36</v>
      </c>
      <c r="N84" s="169">
        <v>528.36</v>
      </c>
      <c r="O84" s="172">
        <v>528.35</v>
      </c>
      <c r="P84" s="172">
        <v>528.35</v>
      </c>
      <c r="Q84" s="169">
        <v>0</v>
      </c>
      <c r="R84" s="168">
        <v>0</v>
      </c>
      <c r="S84" s="169">
        <v>0</v>
      </c>
      <c r="T84" s="168">
        <v>0</v>
      </c>
      <c r="U84" s="172">
        <v>5987.99</v>
      </c>
      <c r="V84" s="173">
        <v>5987.99</v>
      </c>
      <c r="W84" s="152">
        <v>0</v>
      </c>
      <c r="X84" s="152">
        <v>0</v>
      </c>
    </row>
    <row r="85" spans="2:24" s="26" customFormat="1" ht="36" x14ac:dyDescent="0.2">
      <c r="B85" s="127" t="s">
        <v>708</v>
      </c>
      <c r="C85" s="127" t="s">
        <v>680</v>
      </c>
      <c r="D85" s="157" t="s">
        <v>311</v>
      </c>
      <c r="E85" s="127" t="s">
        <v>312</v>
      </c>
      <c r="F85" s="127" t="s">
        <v>302</v>
      </c>
      <c r="G85" s="127" t="s">
        <v>246</v>
      </c>
      <c r="H85" s="127" t="s">
        <v>310</v>
      </c>
      <c r="I85" s="127" t="s">
        <v>149</v>
      </c>
      <c r="J85" s="127" t="s">
        <v>32</v>
      </c>
      <c r="K85" s="127">
        <v>8407.06</v>
      </c>
      <c r="L85" s="127">
        <f>N85+P85+V85</f>
        <v>7857.28</v>
      </c>
      <c r="M85" s="169">
        <v>630.53</v>
      </c>
      <c r="N85" s="168">
        <v>605.76</v>
      </c>
      <c r="O85" s="172">
        <v>630.53</v>
      </c>
      <c r="P85" s="173">
        <v>106.06</v>
      </c>
      <c r="Q85" s="169">
        <v>0</v>
      </c>
      <c r="R85" s="168">
        <v>0</v>
      </c>
      <c r="S85" s="169">
        <v>0</v>
      </c>
      <c r="T85" s="168">
        <v>0</v>
      </c>
      <c r="U85" s="172">
        <v>7146</v>
      </c>
      <c r="V85" s="173">
        <v>7145.46</v>
      </c>
      <c r="W85" s="152">
        <v>0</v>
      </c>
      <c r="X85" s="152">
        <v>0</v>
      </c>
    </row>
    <row r="86" spans="2:24" s="26" customFormat="1" ht="36" x14ac:dyDescent="0.2">
      <c r="B86" s="127" t="s">
        <v>709</v>
      </c>
      <c r="C86" s="127" t="s">
        <v>681</v>
      </c>
      <c r="D86" s="157" t="s">
        <v>313</v>
      </c>
      <c r="E86" s="127" t="s">
        <v>314</v>
      </c>
      <c r="F86" s="127" t="s">
        <v>302</v>
      </c>
      <c r="G86" s="127" t="s">
        <v>253</v>
      </c>
      <c r="H86" s="127" t="s">
        <v>310</v>
      </c>
      <c r="I86" s="127" t="s">
        <v>149</v>
      </c>
      <c r="J86" s="127" t="s">
        <v>32</v>
      </c>
      <c r="K86" s="127">
        <v>24994.11</v>
      </c>
      <c r="L86" s="127">
        <f>N86+P86+V86</f>
        <v>24994.11</v>
      </c>
      <c r="M86" s="169">
        <v>1874.56</v>
      </c>
      <c r="N86" s="168">
        <v>1874.56</v>
      </c>
      <c r="O86" s="172">
        <v>1874.55</v>
      </c>
      <c r="P86" s="173">
        <v>1874</v>
      </c>
      <c r="Q86" s="169">
        <v>0</v>
      </c>
      <c r="R86" s="168">
        <v>0</v>
      </c>
      <c r="S86" s="169">
        <v>0</v>
      </c>
      <c r="T86" s="168">
        <v>0</v>
      </c>
      <c r="U86" s="172">
        <v>21245</v>
      </c>
      <c r="V86" s="173">
        <v>21245.55</v>
      </c>
      <c r="W86" s="152">
        <v>0</v>
      </c>
      <c r="X86" s="152">
        <v>0</v>
      </c>
    </row>
    <row r="87" spans="2:24" s="26" customFormat="1" ht="48" x14ac:dyDescent="0.2">
      <c r="B87" s="127" t="s">
        <v>710</v>
      </c>
      <c r="C87" s="127" t="s">
        <v>682</v>
      </c>
      <c r="D87" s="157" t="s">
        <v>315</v>
      </c>
      <c r="E87" s="127" t="s">
        <v>254</v>
      </c>
      <c r="F87" s="127" t="s">
        <v>302</v>
      </c>
      <c r="G87" s="127" t="s">
        <v>273</v>
      </c>
      <c r="H87" s="127" t="s">
        <v>310</v>
      </c>
      <c r="I87" s="127" t="s">
        <v>149</v>
      </c>
      <c r="J87" s="127" t="s">
        <v>32</v>
      </c>
      <c r="K87" s="127">
        <v>15906</v>
      </c>
      <c r="L87" s="127">
        <f>N87+P87+V87</f>
        <v>15906</v>
      </c>
      <c r="M87" s="169">
        <v>1194</v>
      </c>
      <c r="N87" s="169">
        <v>1194</v>
      </c>
      <c r="O87" s="172">
        <v>1192</v>
      </c>
      <c r="P87" s="172">
        <v>1192</v>
      </c>
      <c r="Q87" s="169">
        <v>0</v>
      </c>
      <c r="R87" s="168">
        <v>0</v>
      </c>
      <c r="S87" s="169">
        <v>0</v>
      </c>
      <c r="T87" s="168">
        <v>0</v>
      </c>
      <c r="U87" s="172">
        <v>13520</v>
      </c>
      <c r="V87" s="172">
        <v>13520</v>
      </c>
      <c r="W87" s="152">
        <v>0</v>
      </c>
      <c r="X87" s="152">
        <v>0</v>
      </c>
    </row>
    <row r="88" spans="2:24" s="26" customFormat="1" ht="48" x14ac:dyDescent="0.2">
      <c r="B88" s="127" t="s">
        <v>711</v>
      </c>
      <c r="C88" s="127" t="s">
        <v>683</v>
      </c>
      <c r="D88" s="157" t="s">
        <v>316</v>
      </c>
      <c r="E88" s="127" t="s">
        <v>317</v>
      </c>
      <c r="F88" s="127" t="s">
        <v>302</v>
      </c>
      <c r="G88" s="127" t="s">
        <v>250</v>
      </c>
      <c r="H88" s="127" t="s">
        <v>310</v>
      </c>
      <c r="I88" s="127" t="s">
        <v>149</v>
      </c>
      <c r="J88" s="127" t="s">
        <v>32</v>
      </c>
      <c r="K88" s="127">
        <v>18632</v>
      </c>
      <c r="L88" s="127">
        <f>N88+P88+V88</f>
        <v>18632</v>
      </c>
      <c r="M88" s="127">
        <v>1398</v>
      </c>
      <c r="N88" s="127">
        <v>1398</v>
      </c>
      <c r="O88" s="172">
        <v>1397</v>
      </c>
      <c r="P88" s="172">
        <v>1397</v>
      </c>
      <c r="Q88" s="127">
        <v>0</v>
      </c>
      <c r="R88" s="152">
        <v>0</v>
      </c>
      <c r="S88" s="127">
        <v>0</v>
      </c>
      <c r="T88" s="152">
        <v>0</v>
      </c>
      <c r="U88" s="172">
        <v>15837</v>
      </c>
      <c r="V88" s="172">
        <v>15837</v>
      </c>
      <c r="W88" s="152">
        <v>0</v>
      </c>
      <c r="X88" s="152">
        <v>0</v>
      </c>
    </row>
    <row r="89" spans="2:24" s="26" customFormat="1" ht="15" customHeight="1" x14ac:dyDescent="0.2">
      <c r="B89" s="160">
        <v>2</v>
      </c>
      <c r="C89" s="160"/>
      <c r="D89" s="345" t="s">
        <v>389</v>
      </c>
      <c r="E89" s="346"/>
      <c r="F89" s="346"/>
      <c r="G89" s="346"/>
      <c r="H89" s="346"/>
      <c r="I89" s="346"/>
      <c r="J89" s="346"/>
      <c r="K89" s="346"/>
      <c r="L89" s="346"/>
      <c r="M89" s="346"/>
      <c r="N89" s="346"/>
      <c r="O89" s="346"/>
      <c r="P89" s="346"/>
      <c r="Q89" s="346"/>
      <c r="R89" s="346"/>
      <c r="S89" s="346"/>
      <c r="T89" s="346"/>
      <c r="U89" s="346"/>
      <c r="V89" s="346"/>
      <c r="W89" s="346"/>
      <c r="X89" s="347"/>
    </row>
    <row r="90" spans="2:24" s="26" customFormat="1" ht="12" x14ac:dyDescent="0.2">
      <c r="B90" s="160">
        <v>2.1</v>
      </c>
      <c r="C90" s="160"/>
      <c r="D90" s="351" t="s">
        <v>318</v>
      </c>
      <c r="E90" s="351"/>
      <c r="F90" s="351"/>
      <c r="G90" s="351"/>
      <c r="H90" s="351"/>
      <c r="I90" s="351"/>
      <c r="J90" s="351"/>
      <c r="K90" s="351"/>
      <c r="L90" s="351"/>
      <c r="M90" s="351"/>
      <c r="N90" s="351"/>
      <c r="O90" s="351"/>
      <c r="P90" s="351"/>
      <c r="Q90" s="351"/>
      <c r="R90" s="351"/>
      <c r="S90" s="351"/>
      <c r="T90" s="351"/>
      <c r="U90" s="351"/>
      <c r="V90" s="351"/>
      <c r="W90" s="351"/>
      <c r="X90" s="351"/>
    </row>
    <row r="91" spans="2:24" s="26" customFormat="1" ht="12" x14ac:dyDescent="0.2">
      <c r="B91" s="160" t="s">
        <v>215</v>
      </c>
      <c r="C91" s="160"/>
      <c r="D91" s="351" t="s">
        <v>319</v>
      </c>
      <c r="E91" s="351"/>
      <c r="F91" s="351"/>
      <c r="G91" s="351"/>
      <c r="H91" s="351"/>
      <c r="I91" s="351"/>
      <c r="J91" s="351"/>
      <c r="K91" s="351"/>
      <c r="L91" s="351"/>
      <c r="M91" s="351"/>
      <c r="N91" s="351"/>
      <c r="O91" s="351"/>
      <c r="P91" s="351"/>
      <c r="Q91" s="351"/>
      <c r="R91" s="351"/>
      <c r="S91" s="351"/>
      <c r="T91" s="351"/>
      <c r="U91" s="351"/>
      <c r="V91" s="351"/>
      <c r="W91" s="351"/>
      <c r="X91" s="351"/>
    </row>
    <row r="92" spans="2:24" s="26" customFormat="1" ht="12" x14ac:dyDescent="0.2">
      <c r="B92" s="158" t="s">
        <v>175</v>
      </c>
      <c r="C92" s="164"/>
      <c r="D92" s="358" t="s">
        <v>792</v>
      </c>
      <c r="E92" s="359"/>
      <c r="F92" s="359"/>
      <c r="G92" s="359"/>
      <c r="H92" s="359"/>
      <c r="I92" s="359"/>
      <c r="J92" s="359"/>
      <c r="K92" s="359"/>
      <c r="L92" s="359"/>
      <c r="M92" s="359"/>
      <c r="N92" s="359"/>
      <c r="O92" s="359"/>
      <c r="P92" s="359"/>
      <c r="Q92" s="359"/>
      <c r="R92" s="359"/>
      <c r="S92" s="359"/>
      <c r="T92" s="359"/>
      <c r="U92" s="359"/>
      <c r="V92" s="359"/>
      <c r="W92" s="359"/>
      <c r="X92" s="360"/>
    </row>
    <row r="93" spans="2:24" s="26" customFormat="1" ht="36" x14ac:dyDescent="0.2">
      <c r="B93" s="149" t="s">
        <v>176</v>
      </c>
      <c r="C93" s="127" t="s">
        <v>797</v>
      </c>
      <c r="D93" s="165" t="s">
        <v>798</v>
      </c>
      <c r="E93" s="127" t="s">
        <v>799</v>
      </c>
      <c r="F93" s="127" t="s">
        <v>791</v>
      </c>
      <c r="G93" s="127" t="s">
        <v>253</v>
      </c>
      <c r="H93" s="127" t="s">
        <v>800</v>
      </c>
      <c r="I93" s="127" t="s">
        <v>149</v>
      </c>
      <c r="J93" s="127" t="s">
        <v>32</v>
      </c>
      <c r="K93" s="152">
        <v>993615.3</v>
      </c>
      <c r="L93" s="152">
        <v>0</v>
      </c>
      <c r="M93" s="152">
        <v>149042.29999999999</v>
      </c>
      <c r="N93" s="152">
        <v>0</v>
      </c>
      <c r="O93" s="173">
        <v>0</v>
      </c>
      <c r="P93" s="173">
        <v>0</v>
      </c>
      <c r="Q93" s="152">
        <v>0</v>
      </c>
      <c r="R93" s="152">
        <v>0</v>
      </c>
      <c r="S93" s="152">
        <v>0</v>
      </c>
      <c r="T93" s="152">
        <v>0</v>
      </c>
      <c r="U93" s="224">
        <v>844573</v>
      </c>
      <c r="V93" s="173">
        <v>0</v>
      </c>
      <c r="W93" s="152">
        <v>0</v>
      </c>
      <c r="X93" s="152">
        <v>0</v>
      </c>
    </row>
    <row r="94" spans="2:24" s="26" customFormat="1" ht="12" x14ac:dyDescent="0.2">
      <c r="B94" s="158" t="s">
        <v>175</v>
      </c>
      <c r="C94" s="158"/>
      <c r="D94" s="341" t="s">
        <v>167</v>
      </c>
      <c r="E94" s="341"/>
      <c r="F94" s="341"/>
      <c r="G94" s="341"/>
      <c r="H94" s="341"/>
      <c r="I94" s="341"/>
      <c r="J94" s="341"/>
      <c r="K94" s="341"/>
      <c r="L94" s="341"/>
      <c r="M94" s="341"/>
      <c r="N94" s="341"/>
      <c r="O94" s="341"/>
      <c r="P94" s="341"/>
      <c r="Q94" s="341"/>
      <c r="R94" s="341"/>
      <c r="S94" s="341"/>
      <c r="T94" s="341"/>
      <c r="U94" s="341"/>
      <c r="V94" s="341"/>
      <c r="W94" s="341"/>
      <c r="X94" s="341"/>
    </row>
    <row r="95" spans="2:24" s="26" customFormat="1" ht="23.25" customHeight="1" x14ac:dyDescent="0.2">
      <c r="B95" s="318" t="s">
        <v>176</v>
      </c>
      <c r="C95" s="318" t="s">
        <v>840</v>
      </c>
      <c r="D95" s="353" t="s">
        <v>320</v>
      </c>
      <c r="E95" s="318" t="s">
        <v>252</v>
      </c>
      <c r="F95" s="332" t="s">
        <v>791</v>
      </c>
      <c r="G95" s="332" t="s">
        <v>253</v>
      </c>
      <c r="H95" s="318" t="s">
        <v>168</v>
      </c>
      <c r="I95" s="318" t="s">
        <v>149</v>
      </c>
      <c r="J95" s="318" t="s">
        <v>32</v>
      </c>
      <c r="K95" s="318">
        <f>M95+U95+Q95</f>
        <v>1298334.1200000001</v>
      </c>
      <c r="L95" s="318">
        <v>0</v>
      </c>
      <c r="M95" s="318">
        <v>0</v>
      </c>
      <c r="N95" s="352">
        <v>0</v>
      </c>
      <c r="O95" s="342">
        <v>0</v>
      </c>
      <c r="P95" s="343">
        <v>0</v>
      </c>
      <c r="Q95" s="318">
        <v>194750.12</v>
      </c>
      <c r="R95" s="352">
        <v>0</v>
      </c>
      <c r="S95" s="318">
        <v>0</v>
      </c>
      <c r="T95" s="352">
        <v>0</v>
      </c>
      <c r="U95" s="342">
        <v>1103584</v>
      </c>
      <c r="V95" s="343">
        <v>0</v>
      </c>
      <c r="W95" s="352">
        <v>0</v>
      </c>
      <c r="X95" s="352">
        <v>0</v>
      </c>
    </row>
    <row r="96" spans="2:24" s="26" customFormat="1" ht="12" x14ac:dyDescent="0.2">
      <c r="B96" s="318"/>
      <c r="C96" s="318"/>
      <c r="D96" s="353"/>
      <c r="E96" s="318"/>
      <c r="F96" s="333"/>
      <c r="G96" s="333"/>
      <c r="H96" s="318"/>
      <c r="I96" s="318"/>
      <c r="J96" s="318"/>
      <c r="K96" s="318"/>
      <c r="L96" s="318"/>
      <c r="M96" s="318"/>
      <c r="N96" s="352"/>
      <c r="O96" s="342"/>
      <c r="P96" s="343"/>
      <c r="Q96" s="318"/>
      <c r="R96" s="352"/>
      <c r="S96" s="318"/>
      <c r="T96" s="352"/>
      <c r="U96" s="342"/>
      <c r="V96" s="343"/>
      <c r="W96" s="352"/>
      <c r="X96" s="352"/>
    </row>
    <row r="97" spans="2:24" s="26" customFormat="1" ht="12" x14ac:dyDescent="0.2">
      <c r="B97" s="158" t="s">
        <v>178</v>
      </c>
      <c r="C97" s="158"/>
      <c r="D97" s="341" t="s">
        <v>321</v>
      </c>
      <c r="E97" s="341"/>
      <c r="F97" s="341"/>
      <c r="G97" s="341"/>
      <c r="H97" s="341"/>
      <c r="I97" s="341"/>
      <c r="J97" s="341"/>
      <c r="K97" s="341"/>
      <c r="L97" s="341"/>
      <c r="M97" s="341"/>
      <c r="N97" s="341"/>
      <c r="O97" s="341"/>
      <c r="P97" s="341"/>
      <c r="Q97" s="341"/>
      <c r="R97" s="341"/>
      <c r="S97" s="341"/>
      <c r="T97" s="341"/>
      <c r="U97" s="341"/>
      <c r="V97" s="341"/>
      <c r="W97" s="341"/>
      <c r="X97" s="341"/>
    </row>
    <row r="98" spans="2:24" s="26" customFormat="1" ht="23.25" customHeight="1" x14ac:dyDescent="0.2">
      <c r="B98" s="318" t="s">
        <v>179</v>
      </c>
      <c r="C98" s="318" t="s">
        <v>684</v>
      </c>
      <c r="D98" s="353" t="s">
        <v>322</v>
      </c>
      <c r="E98" s="318" t="s">
        <v>249</v>
      </c>
      <c r="F98" s="332" t="s">
        <v>791</v>
      </c>
      <c r="G98" s="318" t="s">
        <v>250</v>
      </c>
      <c r="H98" s="318" t="s">
        <v>161</v>
      </c>
      <c r="I98" s="318" t="s">
        <v>149</v>
      </c>
      <c r="J98" s="318" t="s">
        <v>152</v>
      </c>
      <c r="K98" s="332">
        <f>M98+U98</f>
        <v>102635.81</v>
      </c>
      <c r="L98" s="332">
        <f>N98+V98</f>
        <v>102635.81</v>
      </c>
      <c r="M98" s="318">
        <v>15395.38</v>
      </c>
      <c r="N98" s="318">
        <v>15395.38</v>
      </c>
      <c r="O98" s="342">
        <v>0</v>
      </c>
      <c r="P98" s="343">
        <v>0</v>
      </c>
      <c r="Q98" s="332">
        <v>0</v>
      </c>
      <c r="R98" s="352">
        <v>0</v>
      </c>
      <c r="S98" s="318">
        <v>0</v>
      </c>
      <c r="T98" s="352">
        <v>0</v>
      </c>
      <c r="U98" s="361">
        <v>87240.43</v>
      </c>
      <c r="V98" s="342">
        <v>87240.43</v>
      </c>
      <c r="W98" s="352">
        <v>0</v>
      </c>
      <c r="X98" s="352">
        <v>0</v>
      </c>
    </row>
    <row r="99" spans="2:24" s="26" customFormat="1" ht="12" x14ac:dyDescent="0.2">
      <c r="B99" s="318"/>
      <c r="C99" s="318"/>
      <c r="D99" s="353"/>
      <c r="E99" s="318"/>
      <c r="F99" s="333"/>
      <c r="G99" s="318"/>
      <c r="H99" s="318"/>
      <c r="I99" s="318"/>
      <c r="J99" s="318"/>
      <c r="K99" s="333"/>
      <c r="L99" s="333"/>
      <c r="M99" s="318"/>
      <c r="N99" s="318"/>
      <c r="O99" s="342"/>
      <c r="P99" s="343"/>
      <c r="Q99" s="333"/>
      <c r="R99" s="352"/>
      <c r="S99" s="318"/>
      <c r="T99" s="352"/>
      <c r="U99" s="362"/>
      <c r="V99" s="342"/>
      <c r="W99" s="352"/>
      <c r="X99" s="352"/>
    </row>
    <row r="100" spans="2:24" s="26" customFormat="1" ht="23.25" customHeight="1" x14ac:dyDescent="0.2">
      <c r="B100" s="318" t="s">
        <v>181</v>
      </c>
      <c r="C100" s="318" t="s">
        <v>685</v>
      </c>
      <c r="D100" s="353" t="s">
        <v>323</v>
      </c>
      <c r="E100" s="318" t="s">
        <v>249</v>
      </c>
      <c r="F100" s="332" t="s">
        <v>791</v>
      </c>
      <c r="G100" s="318" t="s">
        <v>250</v>
      </c>
      <c r="H100" s="318" t="s">
        <v>161</v>
      </c>
      <c r="I100" s="318" t="s">
        <v>149</v>
      </c>
      <c r="J100" s="318" t="s">
        <v>152</v>
      </c>
      <c r="K100" s="361">
        <f>M100+U100</f>
        <v>85542.82</v>
      </c>
      <c r="L100" s="342">
        <f>N100+V100</f>
        <v>85542.82</v>
      </c>
      <c r="M100" s="342">
        <v>12831.43</v>
      </c>
      <c r="N100" s="342">
        <v>12831.43</v>
      </c>
      <c r="O100" s="342">
        <v>0</v>
      </c>
      <c r="P100" s="343">
        <v>0</v>
      </c>
      <c r="Q100" s="361">
        <v>0</v>
      </c>
      <c r="R100" s="343">
        <v>0</v>
      </c>
      <c r="S100" s="342">
        <v>0</v>
      </c>
      <c r="T100" s="343">
        <v>0</v>
      </c>
      <c r="U100" s="361">
        <v>72711.39</v>
      </c>
      <c r="V100" s="342">
        <v>72711.39</v>
      </c>
      <c r="W100" s="352">
        <v>0</v>
      </c>
      <c r="X100" s="352">
        <v>0</v>
      </c>
    </row>
    <row r="101" spans="2:24" s="26" customFormat="1" ht="12" x14ac:dyDescent="0.2">
      <c r="B101" s="318"/>
      <c r="C101" s="318"/>
      <c r="D101" s="353"/>
      <c r="E101" s="318"/>
      <c r="F101" s="333"/>
      <c r="G101" s="318"/>
      <c r="H101" s="318"/>
      <c r="I101" s="318"/>
      <c r="J101" s="318"/>
      <c r="K101" s="362"/>
      <c r="L101" s="342"/>
      <c r="M101" s="342"/>
      <c r="N101" s="342"/>
      <c r="O101" s="342"/>
      <c r="P101" s="343"/>
      <c r="Q101" s="362"/>
      <c r="R101" s="343"/>
      <c r="S101" s="342"/>
      <c r="T101" s="343"/>
      <c r="U101" s="362"/>
      <c r="V101" s="342"/>
      <c r="W101" s="352"/>
      <c r="X101" s="352"/>
    </row>
    <row r="102" spans="2:24" s="26" customFormat="1" ht="23.25" customHeight="1" x14ac:dyDescent="0.2">
      <c r="B102" s="318" t="s">
        <v>182</v>
      </c>
      <c r="C102" s="318" t="s">
        <v>686</v>
      </c>
      <c r="D102" s="353" t="s">
        <v>470</v>
      </c>
      <c r="E102" s="318" t="s">
        <v>249</v>
      </c>
      <c r="F102" s="332" t="s">
        <v>791</v>
      </c>
      <c r="G102" s="318" t="s">
        <v>250</v>
      </c>
      <c r="H102" s="318" t="s">
        <v>161</v>
      </c>
      <c r="I102" s="318" t="s">
        <v>149</v>
      </c>
      <c r="J102" s="318" t="s">
        <v>152</v>
      </c>
      <c r="K102" s="361">
        <f>M102+U102</f>
        <v>556847.35</v>
      </c>
      <c r="L102" s="342">
        <f>N102+V102</f>
        <v>556847.35</v>
      </c>
      <c r="M102" s="342">
        <v>110903.35</v>
      </c>
      <c r="N102" s="342">
        <v>110903.35</v>
      </c>
      <c r="O102" s="342">
        <v>0</v>
      </c>
      <c r="P102" s="343">
        <v>0</v>
      </c>
      <c r="Q102" s="361">
        <v>0</v>
      </c>
      <c r="R102" s="343">
        <v>0</v>
      </c>
      <c r="S102" s="342">
        <v>0</v>
      </c>
      <c r="T102" s="343">
        <v>0</v>
      </c>
      <c r="U102" s="361">
        <v>445944</v>
      </c>
      <c r="V102" s="342">
        <v>445944</v>
      </c>
      <c r="W102" s="352">
        <v>0</v>
      </c>
      <c r="X102" s="352">
        <v>0</v>
      </c>
    </row>
    <row r="103" spans="2:24" s="26" customFormat="1" ht="12" x14ac:dyDescent="0.2">
      <c r="B103" s="318"/>
      <c r="C103" s="318"/>
      <c r="D103" s="353"/>
      <c r="E103" s="318"/>
      <c r="F103" s="333"/>
      <c r="G103" s="318"/>
      <c r="H103" s="318"/>
      <c r="I103" s="318"/>
      <c r="J103" s="318"/>
      <c r="K103" s="362"/>
      <c r="L103" s="342"/>
      <c r="M103" s="342"/>
      <c r="N103" s="342"/>
      <c r="O103" s="342"/>
      <c r="P103" s="343"/>
      <c r="Q103" s="362"/>
      <c r="R103" s="343"/>
      <c r="S103" s="342"/>
      <c r="T103" s="343"/>
      <c r="U103" s="362"/>
      <c r="V103" s="342"/>
      <c r="W103" s="352"/>
      <c r="X103" s="352"/>
    </row>
    <row r="104" spans="2:24" s="26" customFormat="1" ht="12" x14ac:dyDescent="0.2">
      <c r="B104" s="318" t="s">
        <v>183</v>
      </c>
      <c r="C104" s="318" t="s">
        <v>687</v>
      </c>
      <c r="D104" s="353" t="s">
        <v>469</v>
      </c>
      <c r="E104" s="318" t="s">
        <v>258</v>
      </c>
      <c r="F104" s="332" t="s">
        <v>791</v>
      </c>
      <c r="G104" s="318" t="s">
        <v>269</v>
      </c>
      <c r="H104" s="318" t="s">
        <v>161</v>
      </c>
      <c r="I104" s="318" t="s">
        <v>149</v>
      </c>
      <c r="J104" s="318" t="s">
        <v>152</v>
      </c>
      <c r="K104" s="361">
        <f>M104+U104</f>
        <v>745219.15</v>
      </c>
      <c r="L104" s="342">
        <f>N104+V104</f>
        <v>715877.15</v>
      </c>
      <c r="M104" s="342">
        <v>380256.77</v>
      </c>
      <c r="N104" s="343">
        <v>350914.77</v>
      </c>
      <c r="O104" s="342">
        <v>0</v>
      </c>
      <c r="P104" s="343">
        <v>0</v>
      </c>
      <c r="Q104" s="361">
        <v>0</v>
      </c>
      <c r="R104" s="343">
        <v>0</v>
      </c>
      <c r="S104" s="342">
        <v>0</v>
      </c>
      <c r="T104" s="343">
        <v>0</v>
      </c>
      <c r="U104" s="361">
        <v>364962.38</v>
      </c>
      <c r="V104" s="342">
        <v>364962.38</v>
      </c>
      <c r="W104" s="352">
        <v>0</v>
      </c>
      <c r="X104" s="352">
        <v>0</v>
      </c>
    </row>
    <row r="105" spans="2:24" s="26" customFormat="1" ht="12" x14ac:dyDescent="0.2">
      <c r="B105" s="318"/>
      <c r="C105" s="318"/>
      <c r="D105" s="353"/>
      <c r="E105" s="318"/>
      <c r="F105" s="333"/>
      <c r="G105" s="318"/>
      <c r="H105" s="318"/>
      <c r="I105" s="318"/>
      <c r="J105" s="318"/>
      <c r="K105" s="362"/>
      <c r="L105" s="342"/>
      <c r="M105" s="342"/>
      <c r="N105" s="343"/>
      <c r="O105" s="342"/>
      <c r="P105" s="343"/>
      <c r="Q105" s="362"/>
      <c r="R105" s="343"/>
      <c r="S105" s="342"/>
      <c r="T105" s="343"/>
      <c r="U105" s="362"/>
      <c r="V105" s="342"/>
      <c r="W105" s="352"/>
      <c r="X105" s="352"/>
    </row>
    <row r="106" spans="2:24" s="26" customFormat="1" ht="23.25" customHeight="1" x14ac:dyDescent="0.2">
      <c r="B106" s="332" t="s">
        <v>419</v>
      </c>
      <c r="C106" s="332" t="s">
        <v>688</v>
      </c>
      <c r="D106" s="316" t="s">
        <v>324</v>
      </c>
      <c r="E106" s="332" t="s">
        <v>244</v>
      </c>
      <c r="F106" s="332" t="s">
        <v>791</v>
      </c>
      <c r="G106" s="332" t="s">
        <v>246</v>
      </c>
      <c r="H106" s="332" t="s">
        <v>161</v>
      </c>
      <c r="I106" s="332" t="s">
        <v>149</v>
      </c>
      <c r="J106" s="332" t="s">
        <v>152</v>
      </c>
      <c r="K106" s="361">
        <f>M106+U106</f>
        <v>383477.23000000004</v>
      </c>
      <c r="L106" s="342">
        <v>383477.23</v>
      </c>
      <c r="M106" s="342">
        <v>57521.58</v>
      </c>
      <c r="N106" s="343">
        <v>57521.59</v>
      </c>
      <c r="O106" s="342">
        <v>0</v>
      </c>
      <c r="P106" s="343">
        <v>0</v>
      </c>
      <c r="Q106" s="361">
        <v>0</v>
      </c>
      <c r="R106" s="343">
        <v>0</v>
      </c>
      <c r="S106" s="342">
        <v>0</v>
      </c>
      <c r="T106" s="343">
        <v>0</v>
      </c>
      <c r="U106" s="361">
        <v>325955.65000000002</v>
      </c>
      <c r="V106" s="343">
        <v>325955.64</v>
      </c>
      <c r="W106" s="352">
        <v>0</v>
      </c>
      <c r="X106" s="352">
        <v>0</v>
      </c>
    </row>
    <row r="107" spans="2:24" s="26" customFormat="1" ht="12" x14ac:dyDescent="0.2">
      <c r="B107" s="333"/>
      <c r="C107" s="333"/>
      <c r="D107" s="317"/>
      <c r="E107" s="333"/>
      <c r="F107" s="333"/>
      <c r="G107" s="333"/>
      <c r="H107" s="333"/>
      <c r="I107" s="333"/>
      <c r="J107" s="333"/>
      <c r="K107" s="362"/>
      <c r="L107" s="342"/>
      <c r="M107" s="342"/>
      <c r="N107" s="343"/>
      <c r="O107" s="342"/>
      <c r="P107" s="343"/>
      <c r="Q107" s="362"/>
      <c r="R107" s="343"/>
      <c r="S107" s="342"/>
      <c r="T107" s="343"/>
      <c r="U107" s="362"/>
      <c r="V107" s="343"/>
      <c r="W107" s="352"/>
      <c r="X107" s="352"/>
    </row>
    <row r="108" spans="2:24" s="26" customFormat="1" ht="23.25" customHeight="1" x14ac:dyDescent="0.2">
      <c r="B108" s="318" t="s">
        <v>420</v>
      </c>
      <c r="C108" s="318" t="s">
        <v>689</v>
      </c>
      <c r="D108" s="353" t="s">
        <v>325</v>
      </c>
      <c r="E108" s="318" t="s">
        <v>254</v>
      </c>
      <c r="F108" s="332" t="s">
        <v>791</v>
      </c>
      <c r="G108" s="318" t="s">
        <v>326</v>
      </c>
      <c r="H108" s="318" t="s">
        <v>161</v>
      </c>
      <c r="I108" s="318" t="s">
        <v>149</v>
      </c>
      <c r="J108" s="318" t="s">
        <v>152</v>
      </c>
      <c r="K108" s="361">
        <f>M108+U108</f>
        <v>1030366</v>
      </c>
      <c r="L108" s="342">
        <v>0</v>
      </c>
      <c r="M108" s="342">
        <v>154555</v>
      </c>
      <c r="N108" s="343">
        <v>0</v>
      </c>
      <c r="O108" s="342">
        <v>0</v>
      </c>
      <c r="P108" s="343">
        <v>0</v>
      </c>
      <c r="Q108" s="342">
        <v>0</v>
      </c>
      <c r="R108" s="343">
        <v>0</v>
      </c>
      <c r="S108" s="342">
        <v>0</v>
      </c>
      <c r="T108" s="343">
        <v>0</v>
      </c>
      <c r="U108" s="361">
        <v>875811</v>
      </c>
      <c r="V108" s="343">
        <v>0</v>
      </c>
      <c r="W108" s="352">
        <v>0</v>
      </c>
      <c r="X108" s="352">
        <v>0</v>
      </c>
    </row>
    <row r="109" spans="2:24" s="26" customFormat="1" ht="12" x14ac:dyDescent="0.2">
      <c r="B109" s="318"/>
      <c r="C109" s="318"/>
      <c r="D109" s="353"/>
      <c r="E109" s="318"/>
      <c r="F109" s="333"/>
      <c r="G109" s="318"/>
      <c r="H109" s="318"/>
      <c r="I109" s="318"/>
      <c r="J109" s="318"/>
      <c r="K109" s="362"/>
      <c r="L109" s="342"/>
      <c r="M109" s="342"/>
      <c r="N109" s="343"/>
      <c r="O109" s="342"/>
      <c r="P109" s="343"/>
      <c r="Q109" s="342"/>
      <c r="R109" s="343"/>
      <c r="S109" s="342"/>
      <c r="T109" s="343"/>
      <c r="U109" s="362"/>
      <c r="V109" s="343"/>
      <c r="W109" s="352"/>
      <c r="X109" s="352"/>
    </row>
    <row r="110" spans="2:24" s="26" customFormat="1" ht="23.25" customHeight="1" x14ac:dyDescent="0.2">
      <c r="B110" s="318" t="s">
        <v>421</v>
      </c>
      <c r="C110" s="318" t="s">
        <v>690</v>
      </c>
      <c r="D110" s="353" t="s">
        <v>327</v>
      </c>
      <c r="E110" s="318" t="s">
        <v>252</v>
      </c>
      <c r="F110" s="332" t="s">
        <v>791</v>
      </c>
      <c r="G110" s="318" t="s">
        <v>253</v>
      </c>
      <c r="H110" s="318" t="s">
        <v>161</v>
      </c>
      <c r="I110" s="318" t="s">
        <v>149</v>
      </c>
      <c r="J110" s="318" t="s">
        <v>152</v>
      </c>
      <c r="K110" s="361">
        <f>M110+U110</f>
        <v>1134682.3999999999</v>
      </c>
      <c r="L110" s="342">
        <f>N110+V110</f>
        <v>1329840.1299999999</v>
      </c>
      <c r="M110" s="342">
        <v>281857.40000000002</v>
      </c>
      <c r="N110" s="343">
        <v>477015.53</v>
      </c>
      <c r="O110" s="342">
        <v>0</v>
      </c>
      <c r="P110" s="343">
        <v>0</v>
      </c>
      <c r="Q110" s="342">
        <v>0</v>
      </c>
      <c r="R110" s="343">
        <v>0</v>
      </c>
      <c r="S110" s="342">
        <v>0</v>
      </c>
      <c r="T110" s="343">
        <v>0</v>
      </c>
      <c r="U110" s="342">
        <v>852825</v>
      </c>
      <c r="V110" s="343">
        <v>852824.6</v>
      </c>
      <c r="W110" s="352">
        <v>0</v>
      </c>
      <c r="X110" s="352">
        <v>0</v>
      </c>
    </row>
    <row r="111" spans="2:24" s="26" customFormat="1" ht="12" x14ac:dyDescent="0.2">
      <c r="B111" s="318"/>
      <c r="C111" s="318"/>
      <c r="D111" s="353"/>
      <c r="E111" s="318"/>
      <c r="F111" s="333"/>
      <c r="G111" s="318"/>
      <c r="H111" s="318"/>
      <c r="I111" s="318"/>
      <c r="J111" s="318"/>
      <c r="K111" s="362"/>
      <c r="L111" s="342"/>
      <c r="M111" s="342"/>
      <c r="N111" s="343"/>
      <c r="O111" s="342"/>
      <c r="P111" s="343"/>
      <c r="Q111" s="342"/>
      <c r="R111" s="343"/>
      <c r="S111" s="342"/>
      <c r="T111" s="343"/>
      <c r="U111" s="342"/>
      <c r="V111" s="343"/>
      <c r="W111" s="352"/>
      <c r="X111" s="352"/>
    </row>
    <row r="112" spans="2:24" s="26" customFormat="1" ht="36" x14ac:dyDescent="0.2">
      <c r="B112" s="165" t="s">
        <v>802</v>
      </c>
      <c r="C112" s="165" t="s">
        <v>803</v>
      </c>
      <c r="D112" s="165" t="s">
        <v>804</v>
      </c>
      <c r="E112" s="165" t="s">
        <v>249</v>
      </c>
      <c r="F112" s="127" t="s">
        <v>805</v>
      </c>
      <c r="G112" s="127" t="s">
        <v>250</v>
      </c>
      <c r="H112" s="127" t="s">
        <v>161</v>
      </c>
      <c r="I112" s="149" t="s">
        <v>149</v>
      </c>
      <c r="J112" s="149" t="s">
        <v>152</v>
      </c>
      <c r="K112" s="149">
        <f>M112+U112</f>
        <v>450000</v>
      </c>
      <c r="L112" s="149">
        <v>0</v>
      </c>
      <c r="M112" s="149">
        <v>168881.2</v>
      </c>
      <c r="N112" s="145">
        <v>0</v>
      </c>
      <c r="O112" s="171"/>
      <c r="P112" s="224">
        <v>0</v>
      </c>
      <c r="Q112" s="149"/>
      <c r="R112" s="145">
        <v>0</v>
      </c>
      <c r="S112" s="149"/>
      <c r="T112" s="145">
        <v>0</v>
      </c>
      <c r="U112" s="171">
        <v>281118.8</v>
      </c>
      <c r="V112" s="224">
        <v>0</v>
      </c>
      <c r="W112" s="145">
        <v>0</v>
      </c>
      <c r="X112" s="145">
        <v>0</v>
      </c>
    </row>
    <row r="113" spans="2:24" s="26" customFormat="1" ht="12" x14ac:dyDescent="0.2">
      <c r="B113" s="158" t="s">
        <v>184</v>
      </c>
      <c r="C113" s="158"/>
      <c r="D113" s="341" t="s">
        <v>165</v>
      </c>
      <c r="E113" s="341"/>
      <c r="F113" s="341"/>
      <c r="G113" s="341"/>
      <c r="H113" s="341"/>
      <c r="I113" s="341"/>
      <c r="J113" s="341"/>
      <c r="K113" s="341"/>
      <c r="L113" s="341"/>
      <c r="M113" s="341"/>
      <c r="N113" s="341"/>
      <c r="O113" s="341"/>
      <c r="P113" s="341"/>
      <c r="Q113" s="341"/>
      <c r="R113" s="341"/>
      <c r="S113" s="341"/>
      <c r="T113" s="341"/>
      <c r="U113" s="341"/>
      <c r="V113" s="341"/>
      <c r="W113" s="341"/>
      <c r="X113" s="341"/>
    </row>
    <row r="114" spans="2:24" s="26" customFormat="1" ht="23.25" customHeight="1" x14ac:dyDescent="0.2">
      <c r="B114" s="318" t="s">
        <v>186</v>
      </c>
      <c r="C114" s="332" t="s">
        <v>806</v>
      </c>
      <c r="D114" s="353" t="s">
        <v>328</v>
      </c>
      <c r="E114" s="318" t="s">
        <v>252</v>
      </c>
      <c r="F114" s="332" t="s">
        <v>791</v>
      </c>
      <c r="G114" s="332" t="s">
        <v>253</v>
      </c>
      <c r="H114" s="318" t="s">
        <v>329</v>
      </c>
      <c r="I114" s="318" t="s">
        <v>149</v>
      </c>
      <c r="J114" s="318" t="s">
        <v>32</v>
      </c>
      <c r="K114" s="318">
        <v>192231.91</v>
      </c>
      <c r="L114" s="318">
        <v>0</v>
      </c>
      <c r="M114" s="318">
        <v>28834.79</v>
      </c>
      <c r="N114" s="352">
        <v>0</v>
      </c>
      <c r="O114" s="342">
        <v>0</v>
      </c>
      <c r="P114" s="343">
        <v>0</v>
      </c>
      <c r="Q114" s="318">
        <v>0</v>
      </c>
      <c r="R114" s="352"/>
      <c r="S114" s="318">
        <v>0</v>
      </c>
      <c r="T114" s="352"/>
      <c r="U114" s="342">
        <v>163397.12</v>
      </c>
      <c r="V114" s="343"/>
      <c r="W114" s="352">
        <v>0</v>
      </c>
      <c r="X114" s="352"/>
    </row>
    <row r="115" spans="2:24" s="26" customFormat="1" ht="12" x14ac:dyDescent="0.2">
      <c r="B115" s="318"/>
      <c r="C115" s="333"/>
      <c r="D115" s="353"/>
      <c r="E115" s="318"/>
      <c r="F115" s="333"/>
      <c r="G115" s="333"/>
      <c r="H115" s="318"/>
      <c r="I115" s="318"/>
      <c r="J115" s="318"/>
      <c r="K115" s="318"/>
      <c r="L115" s="318"/>
      <c r="M115" s="318"/>
      <c r="N115" s="352"/>
      <c r="O115" s="342"/>
      <c r="P115" s="343"/>
      <c r="Q115" s="318"/>
      <c r="R115" s="352"/>
      <c r="S115" s="318"/>
      <c r="T115" s="352"/>
      <c r="U115" s="342"/>
      <c r="V115" s="343"/>
      <c r="W115" s="352"/>
      <c r="X115" s="352"/>
    </row>
    <row r="116" spans="2:24" s="26" customFormat="1" ht="23.25" customHeight="1" x14ac:dyDescent="0.2">
      <c r="B116" s="318" t="s">
        <v>188</v>
      </c>
      <c r="C116" s="318" t="s">
        <v>807</v>
      </c>
      <c r="D116" s="353" t="s">
        <v>391</v>
      </c>
      <c r="E116" s="318" t="s">
        <v>249</v>
      </c>
      <c r="F116" s="332" t="s">
        <v>791</v>
      </c>
      <c r="G116" s="318" t="s">
        <v>250</v>
      </c>
      <c r="H116" s="318" t="s">
        <v>329</v>
      </c>
      <c r="I116" s="318" t="s">
        <v>149</v>
      </c>
      <c r="J116" s="318" t="s">
        <v>32</v>
      </c>
      <c r="K116" s="342">
        <v>130739.7</v>
      </c>
      <c r="L116" s="342">
        <v>130739.7</v>
      </c>
      <c r="M116" s="342">
        <v>19610.96</v>
      </c>
      <c r="N116" s="343">
        <v>19610.96</v>
      </c>
      <c r="O116" s="342">
        <v>0</v>
      </c>
      <c r="P116" s="343">
        <v>0</v>
      </c>
      <c r="Q116" s="342">
        <v>0</v>
      </c>
      <c r="R116" s="343"/>
      <c r="S116" s="342">
        <v>0</v>
      </c>
      <c r="T116" s="343"/>
      <c r="U116" s="342">
        <v>111128.74</v>
      </c>
      <c r="V116" s="343">
        <v>111128.74</v>
      </c>
      <c r="W116" s="352">
        <v>0</v>
      </c>
      <c r="X116" s="352"/>
    </row>
    <row r="117" spans="2:24" s="26" customFormat="1" ht="12" x14ac:dyDescent="0.2">
      <c r="B117" s="318"/>
      <c r="C117" s="318"/>
      <c r="D117" s="353"/>
      <c r="E117" s="318"/>
      <c r="F117" s="333"/>
      <c r="G117" s="318"/>
      <c r="H117" s="318"/>
      <c r="I117" s="318"/>
      <c r="J117" s="318"/>
      <c r="K117" s="342"/>
      <c r="L117" s="342"/>
      <c r="M117" s="342"/>
      <c r="N117" s="343"/>
      <c r="O117" s="342"/>
      <c r="P117" s="343"/>
      <c r="Q117" s="342"/>
      <c r="R117" s="343"/>
      <c r="S117" s="342"/>
      <c r="T117" s="343"/>
      <c r="U117" s="342"/>
      <c r="V117" s="343"/>
      <c r="W117" s="352"/>
      <c r="X117" s="352"/>
    </row>
    <row r="118" spans="2:24" s="26" customFormat="1" ht="23.25" customHeight="1" x14ac:dyDescent="0.2">
      <c r="B118" s="318" t="s">
        <v>189</v>
      </c>
      <c r="C118" s="318" t="s">
        <v>808</v>
      </c>
      <c r="D118" s="353" t="s">
        <v>392</v>
      </c>
      <c r="E118" s="318" t="s">
        <v>244</v>
      </c>
      <c r="F118" s="332" t="s">
        <v>791</v>
      </c>
      <c r="G118" s="318" t="s">
        <v>246</v>
      </c>
      <c r="H118" s="318" t="s">
        <v>329</v>
      </c>
      <c r="I118" s="318" t="s">
        <v>149</v>
      </c>
      <c r="J118" s="318" t="s">
        <v>32</v>
      </c>
      <c r="K118" s="342">
        <f>M118+S118+U118</f>
        <v>180357.27000000002</v>
      </c>
      <c r="L118" s="342">
        <f>N118+T118+V118</f>
        <v>47598.65</v>
      </c>
      <c r="M118" s="342">
        <v>6208.52</v>
      </c>
      <c r="N118" s="343">
        <v>6208.52</v>
      </c>
      <c r="O118" s="342">
        <v>0</v>
      </c>
      <c r="P118" s="343">
        <v>0</v>
      </c>
      <c r="Q118" s="342">
        <v>0</v>
      </c>
      <c r="R118" s="343"/>
      <c r="S118" s="342">
        <v>138967.14000000001</v>
      </c>
      <c r="T118" s="343">
        <v>6208.52</v>
      </c>
      <c r="U118" s="342">
        <v>35181.61</v>
      </c>
      <c r="V118" s="343">
        <v>35181.61</v>
      </c>
      <c r="W118" s="352">
        <v>0</v>
      </c>
      <c r="X118" s="352"/>
    </row>
    <row r="119" spans="2:24" s="26" customFormat="1" ht="12" x14ac:dyDescent="0.2">
      <c r="B119" s="318"/>
      <c r="C119" s="318"/>
      <c r="D119" s="353"/>
      <c r="E119" s="318"/>
      <c r="F119" s="333"/>
      <c r="G119" s="318"/>
      <c r="H119" s="318"/>
      <c r="I119" s="318"/>
      <c r="J119" s="318"/>
      <c r="K119" s="342"/>
      <c r="L119" s="342"/>
      <c r="M119" s="342"/>
      <c r="N119" s="343"/>
      <c r="O119" s="342"/>
      <c r="P119" s="343"/>
      <c r="Q119" s="342"/>
      <c r="R119" s="343"/>
      <c r="S119" s="342"/>
      <c r="T119" s="343"/>
      <c r="U119" s="342"/>
      <c r="V119" s="343"/>
      <c r="W119" s="352"/>
      <c r="X119" s="352"/>
    </row>
    <row r="120" spans="2:24" s="26" customFormat="1" ht="23.25" customHeight="1" x14ac:dyDescent="0.2">
      <c r="B120" s="318" t="s">
        <v>422</v>
      </c>
      <c r="C120" s="318" t="s">
        <v>809</v>
      </c>
      <c r="D120" s="353" t="s">
        <v>393</v>
      </c>
      <c r="E120" s="318" t="s">
        <v>254</v>
      </c>
      <c r="F120" s="332" t="s">
        <v>791</v>
      </c>
      <c r="G120" s="318" t="s">
        <v>273</v>
      </c>
      <c r="H120" s="318" t="s">
        <v>329</v>
      </c>
      <c r="I120" s="318" t="s">
        <v>149</v>
      </c>
      <c r="J120" s="318" t="s">
        <v>32</v>
      </c>
      <c r="K120" s="342">
        <v>100447.44</v>
      </c>
      <c r="L120" s="342">
        <f>N120+V120</f>
        <v>102253</v>
      </c>
      <c r="M120" s="342">
        <v>15067.12</v>
      </c>
      <c r="N120" s="343">
        <v>16872.68</v>
      </c>
      <c r="O120" s="342">
        <v>0</v>
      </c>
      <c r="P120" s="343">
        <v>0</v>
      </c>
      <c r="Q120" s="342">
        <v>0</v>
      </c>
      <c r="R120" s="343"/>
      <c r="S120" s="342">
        <v>0</v>
      </c>
      <c r="T120" s="343"/>
      <c r="U120" s="342">
        <v>85380.32</v>
      </c>
      <c r="V120" s="342">
        <v>85380.32</v>
      </c>
      <c r="W120" s="352">
        <v>0</v>
      </c>
      <c r="X120" s="352"/>
    </row>
    <row r="121" spans="2:24" s="26" customFormat="1" ht="12" x14ac:dyDescent="0.2">
      <c r="B121" s="318"/>
      <c r="C121" s="318"/>
      <c r="D121" s="353"/>
      <c r="E121" s="318"/>
      <c r="F121" s="333"/>
      <c r="G121" s="318"/>
      <c r="H121" s="318"/>
      <c r="I121" s="318"/>
      <c r="J121" s="318"/>
      <c r="K121" s="342"/>
      <c r="L121" s="342"/>
      <c r="M121" s="342"/>
      <c r="N121" s="343"/>
      <c r="O121" s="342"/>
      <c r="P121" s="343"/>
      <c r="Q121" s="342"/>
      <c r="R121" s="343"/>
      <c r="S121" s="342"/>
      <c r="T121" s="343"/>
      <c r="U121" s="342"/>
      <c r="V121" s="342"/>
      <c r="W121" s="352"/>
      <c r="X121" s="352"/>
    </row>
    <row r="122" spans="2:24" s="26" customFormat="1" ht="12" x14ac:dyDescent="0.2">
      <c r="B122" s="318" t="s">
        <v>423</v>
      </c>
      <c r="C122" s="318" t="s">
        <v>810</v>
      </c>
      <c r="D122" s="353" t="s">
        <v>394</v>
      </c>
      <c r="E122" s="318" t="s">
        <v>258</v>
      </c>
      <c r="F122" s="332" t="s">
        <v>791</v>
      </c>
      <c r="G122" s="318" t="s">
        <v>269</v>
      </c>
      <c r="H122" s="318" t="s">
        <v>329</v>
      </c>
      <c r="I122" s="318" t="s">
        <v>149</v>
      </c>
      <c r="J122" s="318" t="s">
        <v>32</v>
      </c>
      <c r="K122" s="342">
        <v>38050.839999999997</v>
      </c>
      <c r="L122" s="342">
        <f>N122+V122</f>
        <v>51950.759999999995</v>
      </c>
      <c r="M122" s="342">
        <v>5707.63</v>
      </c>
      <c r="N122" s="343">
        <v>19607.55</v>
      </c>
      <c r="O122" s="342">
        <v>0</v>
      </c>
      <c r="P122" s="343">
        <v>0</v>
      </c>
      <c r="Q122" s="342">
        <v>0</v>
      </c>
      <c r="R122" s="343"/>
      <c r="S122" s="342">
        <v>0</v>
      </c>
      <c r="T122" s="343"/>
      <c r="U122" s="342">
        <v>32343.21</v>
      </c>
      <c r="V122" s="342">
        <v>32343.21</v>
      </c>
      <c r="W122" s="352">
        <v>0</v>
      </c>
      <c r="X122" s="352"/>
    </row>
    <row r="123" spans="2:24" s="26" customFormat="1" ht="12" x14ac:dyDescent="0.2">
      <c r="B123" s="318"/>
      <c r="C123" s="318"/>
      <c r="D123" s="353"/>
      <c r="E123" s="318"/>
      <c r="F123" s="333"/>
      <c r="G123" s="318"/>
      <c r="H123" s="318"/>
      <c r="I123" s="318"/>
      <c r="J123" s="318"/>
      <c r="K123" s="342"/>
      <c r="L123" s="342"/>
      <c r="M123" s="342"/>
      <c r="N123" s="343"/>
      <c r="O123" s="342"/>
      <c r="P123" s="343"/>
      <c r="Q123" s="342"/>
      <c r="R123" s="343"/>
      <c r="S123" s="342"/>
      <c r="T123" s="343"/>
      <c r="U123" s="342"/>
      <c r="V123" s="342"/>
      <c r="W123" s="352"/>
      <c r="X123" s="352"/>
    </row>
    <row r="124" spans="2:24" s="26" customFormat="1" ht="18.75" customHeight="1" x14ac:dyDescent="0.2">
      <c r="B124" s="160" t="s">
        <v>216</v>
      </c>
      <c r="C124" s="160"/>
      <c r="D124" s="345" t="s">
        <v>330</v>
      </c>
      <c r="E124" s="346"/>
      <c r="F124" s="346"/>
      <c r="G124" s="346"/>
      <c r="H124" s="346"/>
      <c r="I124" s="346"/>
      <c r="J124" s="346"/>
      <c r="K124" s="346"/>
      <c r="L124" s="346"/>
      <c r="M124" s="346"/>
      <c r="N124" s="346"/>
      <c r="O124" s="346"/>
      <c r="P124" s="346"/>
      <c r="Q124" s="346"/>
      <c r="R124" s="346"/>
      <c r="S124" s="346"/>
      <c r="T124" s="346"/>
      <c r="U124" s="346"/>
      <c r="V124" s="346"/>
      <c r="W124" s="346"/>
      <c r="X124" s="347"/>
    </row>
    <row r="125" spans="2:24" s="26" customFormat="1" ht="12" x14ac:dyDescent="0.2">
      <c r="B125" s="158" t="s">
        <v>190</v>
      </c>
      <c r="C125" s="158"/>
      <c r="D125" s="341" t="s">
        <v>173</v>
      </c>
      <c r="E125" s="341"/>
      <c r="F125" s="341"/>
      <c r="G125" s="341"/>
      <c r="H125" s="341"/>
      <c r="I125" s="341"/>
      <c r="J125" s="341"/>
      <c r="K125" s="341"/>
      <c r="L125" s="341"/>
      <c r="M125" s="341"/>
      <c r="N125" s="341"/>
      <c r="O125" s="341"/>
      <c r="P125" s="341"/>
      <c r="Q125" s="341"/>
      <c r="R125" s="341"/>
      <c r="S125" s="341"/>
      <c r="T125" s="341"/>
      <c r="U125" s="341"/>
      <c r="V125" s="341"/>
      <c r="W125" s="341"/>
      <c r="X125" s="341"/>
    </row>
    <row r="126" spans="2:24" s="26" customFormat="1" ht="36" x14ac:dyDescent="0.2">
      <c r="B126" s="127" t="s">
        <v>191</v>
      </c>
      <c r="C126" s="138" t="s">
        <v>811</v>
      </c>
      <c r="D126" s="157" t="s">
        <v>331</v>
      </c>
      <c r="E126" s="127" t="s">
        <v>252</v>
      </c>
      <c r="F126" s="127" t="s">
        <v>332</v>
      </c>
      <c r="G126" s="127" t="s">
        <v>253</v>
      </c>
      <c r="H126" s="127" t="s">
        <v>174</v>
      </c>
      <c r="I126" s="127" t="s">
        <v>149</v>
      </c>
      <c r="J126" s="127" t="s">
        <v>152</v>
      </c>
      <c r="K126" s="127">
        <v>57925</v>
      </c>
      <c r="L126" s="127">
        <v>0</v>
      </c>
      <c r="M126" s="127">
        <v>8690</v>
      </c>
      <c r="N126" s="127">
        <v>0</v>
      </c>
      <c r="O126" s="172">
        <v>0</v>
      </c>
      <c r="P126" s="173">
        <v>0</v>
      </c>
      <c r="Q126" s="127">
        <v>0</v>
      </c>
      <c r="R126" s="127">
        <v>0</v>
      </c>
      <c r="S126" s="127">
        <v>0</v>
      </c>
      <c r="T126" s="127">
        <v>0</v>
      </c>
      <c r="U126" s="172">
        <v>49235</v>
      </c>
      <c r="V126" s="173">
        <v>0</v>
      </c>
      <c r="W126" s="152">
        <v>0</v>
      </c>
      <c r="X126" s="152">
        <v>0</v>
      </c>
    </row>
    <row r="127" spans="2:24" s="26" customFormat="1" ht="18" customHeight="1" x14ac:dyDescent="0.2">
      <c r="B127" s="160" t="s">
        <v>217</v>
      </c>
      <c r="C127" s="160"/>
      <c r="D127" s="345" t="s">
        <v>333</v>
      </c>
      <c r="E127" s="346"/>
      <c r="F127" s="346"/>
      <c r="G127" s="346"/>
      <c r="H127" s="346"/>
      <c r="I127" s="346"/>
      <c r="J127" s="346"/>
      <c r="K127" s="346"/>
      <c r="L127" s="346"/>
      <c r="M127" s="346"/>
      <c r="N127" s="346"/>
      <c r="O127" s="346"/>
      <c r="P127" s="346"/>
      <c r="Q127" s="346"/>
      <c r="R127" s="346"/>
      <c r="S127" s="346"/>
      <c r="T127" s="346"/>
      <c r="U127" s="346"/>
      <c r="V127" s="346"/>
      <c r="W127" s="346"/>
      <c r="X127" s="347"/>
    </row>
    <row r="128" spans="2:24" s="26" customFormat="1" ht="12" x14ac:dyDescent="0.2">
      <c r="B128" s="158" t="s">
        <v>194</v>
      </c>
      <c r="C128" s="158"/>
      <c r="D128" s="341" t="s">
        <v>209</v>
      </c>
      <c r="E128" s="341"/>
      <c r="F128" s="341"/>
      <c r="G128" s="341"/>
      <c r="H128" s="341"/>
      <c r="I128" s="341"/>
      <c r="J128" s="341"/>
      <c r="K128" s="341"/>
      <c r="L128" s="341"/>
      <c r="M128" s="341"/>
      <c r="N128" s="341"/>
      <c r="O128" s="341"/>
      <c r="P128" s="341"/>
      <c r="Q128" s="341"/>
      <c r="R128" s="341"/>
      <c r="S128" s="341"/>
      <c r="T128" s="341"/>
      <c r="U128" s="341"/>
      <c r="V128" s="341"/>
      <c r="W128" s="341"/>
      <c r="X128" s="341"/>
    </row>
    <row r="129" spans="2:24" s="26" customFormat="1" ht="36" x14ac:dyDescent="0.2">
      <c r="B129" s="127" t="s">
        <v>195</v>
      </c>
      <c r="C129" s="127" t="s">
        <v>812</v>
      </c>
      <c r="D129" s="157" t="s">
        <v>334</v>
      </c>
      <c r="E129" s="127" t="s">
        <v>335</v>
      </c>
      <c r="F129" s="127" t="s">
        <v>336</v>
      </c>
      <c r="G129" s="127" t="s">
        <v>253</v>
      </c>
      <c r="H129" s="127" t="s">
        <v>210</v>
      </c>
      <c r="I129" s="127" t="s">
        <v>149</v>
      </c>
      <c r="J129" s="127" t="s">
        <v>32</v>
      </c>
      <c r="K129" s="169">
        <v>2559135.1500000004</v>
      </c>
      <c r="L129" s="169">
        <v>2159107.54</v>
      </c>
      <c r="M129" s="169">
        <v>383870.28</v>
      </c>
      <c r="N129" s="169">
        <v>612842.67000000004</v>
      </c>
      <c r="O129" s="172">
        <v>0</v>
      </c>
      <c r="P129" s="173">
        <v>0</v>
      </c>
      <c r="Q129" s="169">
        <v>0</v>
      </c>
      <c r="R129" s="169">
        <v>0</v>
      </c>
      <c r="S129" s="169">
        <v>0</v>
      </c>
      <c r="T129" s="168">
        <v>0</v>
      </c>
      <c r="U129" s="172">
        <v>2175264.87</v>
      </c>
      <c r="V129" s="173">
        <v>1546264.87</v>
      </c>
      <c r="W129" s="152">
        <v>0</v>
      </c>
      <c r="X129" s="152">
        <v>0</v>
      </c>
    </row>
    <row r="130" spans="2:24" s="26" customFormat="1" ht="12" x14ac:dyDescent="0.2">
      <c r="B130" s="158" t="s">
        <v>197</v>
      </c>
      <c r="C130" s="158"/>
      <c r="D130" s="341" t="s">
        <v>337</v>
      </c>
      <c r="E130" s="341"/>
      <c r="F130" s="341"/>
      <c r="G130" s="341"/>
      <c r="H130" s="341"/>
      <c r="I130" s="341"/>
      <c r="J130" s="341"/>
      <c r="K130" s="341"/>
      <c r="L130" s="341"/>
      <c r="M130" s="341"/>
      <c r="N130" s="341"/>
      <c r="O130" s="341"/>
      <c r="P130" s="341"/>
      <c r="Q130" s="341"/>
      <c r="R130" s="341"/>
      <c r="S130" s="341"/>
      <c r="T130" s="341"/>
      <c r="U130" s="341"/>
      <c r="V130" s="341"/>
      <c r="W130" s="341"/>
      <c r="X130" s="341"/>
    </row>
    <row r="131" spans="2:24" s="26" customFormat="1" ht="36" x14ac:dyDescent="0.2">
      <c r="B131" s="127" t="s">
        <v>198</v>
      </c>
      <c r="C131" s="127" t="s">
        <v>813</v>
      </c>
      <c r="D131" s="157" t="s">
        <v>338</v>
      </c>
      <c r="E131" s="127" t="s">
        <v>339</v>
      </c>
      <c r="F131" s="127" t="s">
        <v>336</v>
      </c>
      <c r="G131" s="127" t="s">
        <v>340</v>
      </c>
      <c r="H131" s="127" t="s">
        <v>211</v>
      </c>
      <c r="I131" s="127" t="s">
        <v>149</v>
      </c>
      <c r="J131" s="127" t="s">
        <v>32</v>
      </c>
      <c r="K131" s="127">
        <v>4477307</v>
      </c>
      <c r="L131" s="127">
        <v>4477307</v>
      </c>
      <c r="M131" s="127">
        <v>0</v>
      </c>
      <c r="N131" s="152">
        <v>0</v>
      </c>
      <c r="O131" s="172">
        <v>0</v>
      </c>
      <c r="P131" s="173">
        <v>0</v>
      </c>
      <c r="Q131" s="152">
        <v>671596.05</v>
      </c>
      <c r="R131" s="152">
        <v>671596.05</v>
      </c>
      <c r="S131" s="127">
        <v>0</v>
      </c>
      <c r="T131" s="152">
        <v>0</v>
      </c>
      <c r="U131" s="173">
        <v>3805710.95</v>
      </c>
      <c r="V131" s="173">
        <v>3805710.95</v>
      </c>
      <c r="W131" s="152">
        <v>0</v>
      </c>
      <c r="X131" s="152">
        <v>0</v>
      </c>
    </row>
    <row r="132" spans="2:24" s="26" customFormat="1" ht="12" x14ac:dyDescent="0.2">
      <c r="B132" s="158" t="s">
        <v>386</v>
      </c>
      <c r="C132" s="158"/>
      <c r="D132" s="341" t="s">
        <v>206</v>
      </c>
      <c r="E132" s="341"/>
      <c r="F132" s="341"/>
      <c r="G132" s="341"/>
      <c r="H132" s="341"/>
      <c r="I132" s="341"/>
      <c r="J132" s="341"/>
      <c r="K132" s="341"/>
      <c r="L132" s="341"/>
      <c r="M132" s="341"/>
      <c r="N132" s="341"/>
      <c r="O132" s="341"/>
      <c r="P132" s="341"/>
      <c r="Q132" s="341"/>
      <c r="R132" s="341"/>
      <c r="S132" s="341"/>
      <c r="T132" s="341"/>
      <c r="U132" s="341"/>
      <c r="V132" s="341"/>
      <c r="W132" s="341"/>
      <c r="X132" s="341"/>
    </row>
    <row r="133" spans="2:24" s="26" customFormat="1" ht="36" x14ac:dyDescent="0.2">
      <c r="B133" s="127" t="s">
        <v>424</v>
      </c>
      <c r="C133" s="125" t="s">
        <v>819</v>
      </c>
      <c r="D133" s="157" t="s">
        <v>341</v>
      </c>
      <c r="E133" s="127" t="s">
        <v>342</v>
      </c>
      <c r="F133" s="127" t="s">
        <v>336</v>
      </c>
      <c r="G133" s="127" t="s">
        <v>246</v>
      </c>
      <c r="H133" s="127" t="s">
        <v>208</v>
      </c>
      <c r="I133" s="127" t="s">
        <v>149</v>
      </c>
      <c r="J133" s="127" t="s">
        <v>32</v>
      </c>
      <c r="K133" s="169">
        <v>845515.15</v>
      </c>
      <c r="L133" s="169">
        <f>N133+V133</f>
        <v>843455.68</v>
      </c>
      <c r="M133" s="169">
        <v>269918.12</v>
      </c>
      <c r="N133" s="168">
        <v>267858.65000000002</v>
      </c>
      <c r="O133" s="172">
        <v>0</v>
      </c>
      <c r="P133" s="173">
        <v>0</v>
      </c>
      <c r="Q133" s="169">
        <v>0</v>
      </c>
      <c r="R133" s="169">
        <v>0</v>
      </c>
      <c r="S133" s="169">
        <v>0</v>
      </c>
      <c r="T133" s="168">
        <v>0</v>
      </c>
      <c r="U133" s="172">
        <v>575597.03</v>
      </c>
      <c r="V133" s="173">
        <v>575597.03</v>
      </c>
      <c r="W133" s="152">
        <v>0</v>
      </c>
      <c r="X133" s="152">
        <v>0</v>
      </c>
    </row>
    <row r="134" spans="2:24" s="26" customFormat="1" ht="24" x14ac:dyDescent="0.2">
      <c r="B134" s="127" t="s">
        <v>425</v>
      </c>
      <c r="C134" s="125" t="s">
        <v>820</v>
      </c>
      <c r="D134" s="157" t="s">
        <v>343</v>
      </c>
      <c r="E134" s="127" t="s">
        <v>344</v>
      </c>
      <c r="F134" s="127" t="s">
        <v>336</v>
      </c>
      <c r="G134" s="127" t="s">
        <v>273</v>
      </c>
      <c r="H134" s="127" t="s">
        <v>208</v>
      </c>
      <c r="I134" s="127" t="s">
        <v>149</v>
      </c>
      <c r="J134" s="127" t="s">
        <v>32</v>
      </c>
      <c r="K134" s="169">
        <v>1797691.56</v>
      </c>
      <c r="L134" s="169">
        <f>R134+V134</f>
        <v>1797673.3599999999</v>
      </c>
      <c r="M134" s="169">
        <v>0</v>
      </c>
      <c r="N134" s="168">
        <v>0</v>
      </c>
      <c r="O134" s="172">
        <v>0</v>
      </c>
      <c r="P134" s="173">
        <v>0</v>
      </c>
      <c r="Q134" s="169">
        <v>653820.42000000004</v>
      </c>
      <c r="R134" s="169">
        <v>653802.22</v>
      </c>
      <c r="S134" s="169">
        <v>0</v>
      </c>
      <c r="T134" s="168">
        <v>0</v>
      </c>
      <c r="U134" s="172">
        <v>1143871.1399999999</v>
      </c>
      <c r="V134" s="173">
        <v>1143871.1399999999</v>
      </c>
      <c r="W134" s="152">
        <v>0</v>
      </c>
      <c r="X134" s="152">
        <v>0</v>
      </c>
    </row>
    <row r="135" spans="2:24" s="26" customFormat="1" ht="23.25" customHeight="1" x14ac:dyDescent="0.2">
      <c r="B135" s="318" t="s">
        <v>426</v>
      </c>
      <c r="C135" s="319" t="s">
        <v>821</v>
      </c>
      <c r="D135" s="353" t="s">
        <v>345</v>
      </c>
      <c r="E135" s="332" t="s">
        <v>818</v>
      </c>
      <c r="F135" s="318" t="s">
        <v>336</v>
      </c>
      <c r="G135" s="318" t="s">
        <v>269</v>
      </c>
      <c r="H135" s="318" t="s">
        <v>208</v>
      </c>
      <c r="I135" s="318" t="s">
        <v>149</v>
      </c>
      <c r="J135" s="318" t="s">
        <v>32</v>
      </c>
      <c r="K135" s="342">
        <v>905471.58000000007</v>
      </c>
      <c r="L135" s="342">
        <v>905471.58</v>
      </c>
      <c r="M135" s="342">
        <v>84500</v>
      </c>
      <c r="N135" s="343">
        <v>84500</v>
      </c>
      <c r="O135" s="342">
        <v>0</v>
      </c>
      <c r="P135" s="343">
        <v>0</v>
      </c>
      <c r="Q135" s="342">
        <v>371818.58</v>
      </c>
      <c r="R135" s="342">
        <v>371818.58</v>
      </c>
      <c r="S135" s="342">
        <v>0</v>
      </c>
      <c r="T135" s="343">
        <v>0</v>
      </c>
      <c r="U135" s="342">
        <v>449153</v>
      </c>
      <c r="V135" s="343">
        <v>449153</v>
      </c>
      <c r="W135" s="352">
        <v>0</v>
      </c>
      <c r="X135" s="352">
        <v>0</v>
      </c>
    </row>
    <row r="136" spans="2:24" s="26" customFormat="1" ht="12" x14ac:dyDescent="0.2">
      <c r="B136" s="318"/>
      <c r="C136" s="320"/>
      <c r="D136" s="353"/>
      <c r="E136" s="333"/>
      <c r="F136" s="318"/>
      <c r="G136" s="318"/>
      <c r="H136" s="318"/>
      <c r="I136" s="318"/>
      <c r="J136" s="318"/>
      <c r="K136" s="342"/>
      <c r="L136" s="342"/>
      <c r="M136" s="342"/>
      <c r="N136" s="343"/>
      <c r="O136" s="342"/>
      <c r="P136" s="343"/>
      <c r="Q136" s="342"/>
      <c r="R136" s="342"/>
      <c r="S136" s="342"/>
      <c r="T136" s="343"/>
      <c r="U136" s="342"/>
      <c r="V136" s="343"/>
      <c r="W136" s="352"/>
      <c r="X136" s="352"/>
    </row>
    <row r="137" spans="2:24" s="26" customFormat="1" ht="36" x14ac:dyDescent="0.2">
      <c r="B137" s="127" t="s">
        <v>427</v>
      </c>
      <c r="C137" s="125" t="s">
        <v>822</v>
      </c>
      <c r="D137" s="157" t="s">
        <v>346</v>
      </c>
      <c r="E137" s="127" t="s">
        <v>335</v>
      </c>
      <c r="F137" s="127" t="s">
        <v>336</v>
      </c>
      <c r="G137" s="127" t="s">
        <v>253</v>
      </c>
      <c r="H137" s="127" t="s">
        <v>208</v>
      </c>
      <c r="I137" s="127" t="s">
        <v>149</v>
      </c>
      <c r="J137" s="127" t="s">
        <v>32</v>
      </c>
      <c r="K137" s="169">
        <v>4050991.2</v>
      </c>
      <c r="L137" s="169">
        <v>4050991.2</v>
      </c>
      <c r="M137" s="169">
        <v>642382.46</v>
      </c>
      <c r="N137" s="168">
        <v>642382.46</v>
      </c>
      <c r="O137" s="172">
        <v>0</v>
      </c>
      <c r="P137" s="173">
        <v>0</v>
      </c>
      <c r="Q137" s="169">
        <v>800000</v>
      </c>
      <c r="R137" s="169">
        <v>800000</v>
      </c>
      <c r="S137" s="169">
        <v>0</v>
      </c>
      <c r="T137" s="168">
        <v>0</v>
      </c>
      <c r="U137" s="172">
        <v>2608608.7400000002</v>
      </c>
      <c r="V137" s="173">
        <v>2608608.7400000002</v>
      </c>
      <c r="W137" s="152">
        <v>0</v>
      </c>
      <c r="X137" s="152">
        <v>0</v>
      </c>
    </row>
    <row r="138" spans="2:24" s="26" customFormat="1" ht="36" x14ac:dyDescent="0.2">
      <c r="B138" s="127" t="s">
        <v>428</v>
      </c>
      <c r="C138" s="125" t="s">
        <v>823</v>
      </c>
      <c r="D138" s="157" t="s">
        <v>347</v>
      </c>
      <c r="E138" s="127" t="s">
        <v>348</v>
      </c>
      <c r="F138" s="127" t="s">
        <v>336</v>
      </c>
      <c r="G138" s="127" t="s">
        <v>250</v>
      </c>
      <c r="H138" s="127" t="s">
        <v>208</v>
      </c>
      <c r="I138" s="127" t="s">
        <v>149</v>
      </c>
      <c r="J138" s="127" t="s">
        <v>32</v>
      </c>
      <c r="K138" s="169">
        <v>1321260</v>
      </c>
      <c r="L138" s="169">
        <f>N138+V138</f>
        <v>1321260</v>
      </c>
      <c r="M138" s="169">
        <v>381061.87</v>
      </c>
      <c r="N138" s="168">
        <v>381164.73</v>
      </c>
      <c r="O138" s="172">
        <v>0</v>
      </c>
      <c r="P138" s="173">
        <v>0</v>
      </c>
      <c r="Q138" s="169">
        <v>0</v>
      </c>
      <c r="R138" s="169">
        <v>0</v>
      </c>
      <c r="S138" s="169">
        <v>0</v>
      </c>
      <c r="T138" s="168">
        <v>0</v>
      </c>
      <c r="U138" s="172">
        <v>940198.13</v>
      </c>
      <c r="V138" s="173">
        <v>940095.27</v>
      </c>
      <c r="W138" s="152">
        <v>0</v>
      </c>
      <c r="X138" s="152">
        <v>0</v>
      </c>
    </row>
    <row r="139" spans="2:24" s="26" customFormat="1" ht="24" x14ac:dyDescent="0.2">
      <c r="B139" s="127" t="s">
        <v>814</v>
      </c>
      <c r="C139" s="125" t="s">
        <v>824</v>
      </c>
      <c r="D139" s="139" t="s">
        <v>828</v>
      </c>
      <c r="E139" s="139" t="s">
        <v>342</v>
      </c>
      <c r="F139" s="125" t="s">
        <v>336</v>
      </c>
      <c r="G139" s="125" t="s">
        <v>246</v>
      </c>
      <c r="H139" s="125" t="s">
        <v>208</v>
      </c>
      <c r="I139" s="133" t="s">
        <v>149</v>
      </c>
      <c r="J139" s="133" t="s">
        <v>32</v>
      </c>
      <c r="K139" s="169">
        <v>225802.40000000002</v>
      </c>
      <c r="L139" s="169">
        <v>0</v>
      </c>
      <c r="M139" s="169">
        <v>45160.480000000003</v>
      </c>
      <c r="N139" s="168">
        <v>0</v>
      </c>
      <c r="O139" s="172">
        <v>0</v>
      </c>
      <c r="P139" s="173">
        <v>0</v>
      </c>
      <c r="Q139" s="169">
        <v>0</v>
      </c>
      <c r="R139" s="169">
        <v>0</v>
      </c>
      <c r="S139" s="169">
        <v>0</v>
      </c>
      <c r="T139" s="168">
        <v>0</v>
      </c>
      <c r="U139" s="172">
        <v>180641.92000000001</v>
      </c>
      <c r="V139" s="173">
        <v>0</v>
      </c>
      <c r="W139" s="152">
        <v>0</v>
      </c>
      <c r="X139" s="152">
        <v>0</v>
      </c>
    </row>
    <row r="140" spans="2:24" s="26" customFormat="1" ht="36" x14ac:dyDescent="0.2">
      <c r="B140" s="127" t="s">
        <v>815</v>
      </c>
      <c r="C140" s="125" t="s">
        <v>825</v>
      </c>
      <c r="D140" s="139" t="s">
        <v>829</v>
      </c>
      <c r="E140" s="139" t="s">
        <v>818</v>
      </c>
      <c r="F140" s="125" t="s">
        <v>336</v>
      </c>
      <c r="G140" s="125" t="s">
        <v>832</v>
      </c>
      <c r="H140" s="125" t="s">
        <v>208</v>
      </c>
      <c r="I140" s="133" t="s">
        <v>149</v>
      </c>
      <c r="J140" s="133" t="s">
        <v>32</v>
      </c>
      <c r="K140" s="169">
        <v>182600</v>
      </c>
      <c r="L140" s="169">
        <v>0</v>
      </c>
      <c r="M140" s="169">
        <v>0</v>
      </c>
      <c r="N140" s="168">
        <v>0</v>
      </c>
      <c r="O140" s="172">
        <v>0</v>
      </c>
      <c r="P140" s="173">
        <v>0</v>
      </c>
      <c r="Q140" s="169">
        <v>91300</v>
      </c>
      <c r="R140" s="169">
        <v>0</v>
      </c>
      <c r="S140" s="169">
        <v>0</v>
      </c>
      <c r="T140" s="168">
        <v>0</v>
      </c>
      <c r="U140" s="172">
        <v>91300</v>
      </c>
      <c r="V140" s="173">
        <v>0</v>
      </c>
      <c r="W140" s="152">
        <v>0</v>
      </c>
      <c r="X140" s="152">
        <v>0</v>
      </c>
    </row>
    <row r="141" spans="2:24" s="26" customFormat="1" ht="24" x14ac:dyDescent="0.2">
      <c r="B141" s="127" t="s">
        <v>816</v>
      </c>
      <c r="C141" s="125" t="s">
        <v>826</v>
      </c>
      <c r="D141" s="139" t="s">
        <v>830</v>
      </c>
      <c r="E141" s="139" t="s">
        <v>335</v>
      </c>
      <c r="F141" s="125" t="s">
        <v>336</v>
      </c>
      <c r="G141" s="125" t="s">
        <v>253</v>
      </c>
      <c r="H141" s="125" t="s">
        <v>208</v>
      </c>
      <c r="I141" s="133" t="s">
        <v>149</v>
      </c>
      <c r="J141" s="133" t="s">
        <v>32</v>
      </c>
      <c r="K141" s="127">
        <v>1153607.98</v>
      </c>
      <c r="L141" s="127">
        <v>0</v>
      </c>
      <c r="M141" s="127">
        <v>230721.6</v>
      </c>
      <c r="N141" s="152">
        <v>0</v>
      </c>
      <c r="O141" s="172">
        <v>0</v>
      </c>
      <c r="P141" s="173">
        <v>0</v>
      </c>
      <c r="Q141" s="127">
        <v>0</v>
      </c>
      <c r="R141" s="127">
        <v>0</v>
      </c>
      <c r="S141" s="127">
        <v>0</v>
      </c>
      <c r="T141" s="152">
        <v>0</v>
      </c>
      <c r="U141" s="172">
        <v>922886.38</v>
      </c>
      <c r="V141" s="173">
        <v>0</v>
      </c>
      <c r="W141" s="152">
        <v>0</v>
      </c>
      <c r="X141" s="152">
        <v>0</v>
      </c>
    </row>
    <row r="142" spans="2:24" s="26" customFormat="1" ht="36" x14ac:dyDescent="0.2">
      <c r="B142" s="127" t="s">
        <v>817</v>
      </c>
      <c r="C142" s="125" t="s">
        <v>827</v>
      </c>
      <c r="D142" s="139" t="s">
        <v>831</v>
      </c>
      <c r="E142" s="139" t="s">
        <v>348</v>
      </c>
      <c r="F142" s="125" t="s">
        <v>336</v>
      </c>
      <c r="G142" s="125" t="s">
        <v>250</v>
      </c>
      <c r="H142" s="125" t="s">
        <v>208</v>
      </c>
      <c r="I142" s="133" t="s">
        <v>149</v>
      </c>
      <c r="J142" s="133" t="s">
        <v>32</v>
      </c>
      <c r="K142" s="127">
        <v>773174</v>
      </c>
      <c r="L142" s="127">
        <v>0</v>
      </c>
      <c r="M142" s="127">
        <v>274352.08</v>
      </c>
      <c r="N142" s="152">
        <v>0</v>
      </c>
      <c r="O142" s="172">
        <v>0</v>
      </c>
      <c r="P142" s="173">
        <v>0</v>
      </c>
      <c r="Q142" s="127">
        <v>0</v>
      </c>
      <c r="R142" s="127">
        <v>0</v>
      </c>
      <c r="S142" s="127">
        <v>0</v>
      </c>
      <c r="T142" s="152">
        <v>0</v>
      </c>
      <c r="U142" s="172">
        <v>498821.92</v>
      </c>
      <c r="V142" s="173">
        <v>0</v>
      </c>
      <c r="W142" s="152">
        <v>0</v>
      </c>
      <c r="X142" s="152">
        <v>0</v>
      </c>
    </row>
    <row r="143" spans="2:24" s="26" customFormat="1" ht="12" x14ac:dyDescent="0.2">
      <c r="B143" s="158" t="s">
        <v>387</v>
      </c>
      <c r="C143" s="158"/>
      <c r="D143" s="341">
        <v>0</v>
      </c>
      <c r="E143" s="341"/>
      <c r="F143" s="341"/>
      <c r="G143" s="341"/>
      <c r="H143" s="341"/>
      <c r="I143" s="341"/>
      <c r="J143" s="341"/>
      <c r="K143" s="341"/>
      <c r="L143" s="341"/>
      <c r="M143" s="341"/>
      <c r="N143" s="341"/>
      <c r="O143" s="341"/>
      <c r="P143" s="341"/>
      <c r="Q143" s="341"/>
      <c r="R143" s="341"/>
      <c r="S143" s="341"/>
      <c r="T143" s="341"/>
      <c r="U143" s="341"/>
      <c r="V143" s="341"/>
      <c r="W143" s="341"/>
      <c r="X143" s="341"/>
    </row>
    <row r="144" spans="2:24" s="26" customFormat="1" ht="36" x14ac:dyDescent="0.2">
      <c r="B144" s="127" t="s">
        <v>429</v>
      </c>
      <c r="C144" s="127" t="s">
        <v>691</v>
      </c>
      <c r="D144" s="157" t="s">
        <v>349</v>
      </c>
      <c r="E144" s="127" t="s">
        <v>252</v>
      </c>
      <c r="F144" s="127" t="s">
        <v>336</v>
      </c>
      <c r="G144" s="127" t="s">
        <v>253</v>
      </c>
      <c r="H144" s="127" t="s">
        <v>350</v>
      </c>
      <c r="I144" s="127" t="s">
        <v>149</v>
      </c>
      <c r="J144" s="127" t="s">
        <v>32</v>
      </c>
      <c r="K144" s="127">
        <v>403252.46</v>
      </c>
      <c r="L144" s="127">
        <v>403252.46</v>
      </c>
      <c r="M144" s="127">
        <v>60487.87</v>
      </c>
      <c r="N144" s="127">
        <v>60487.87</v>
      </c>
      <c r="O144" s="172">
        <v>0</v>
      </c>
      <c r="P144" s="173">
        <v>0</v>
      </c>
      <c r="Q144" s="127">
        <v>0</v>
      </c>
      <c r="R144" s="152">
        <v>0</v>
      </c>
      <c r="S144" s="127">
        <v>0</v>
      </c>
      <c r="T144" s="152">
        <v>0</v>
      </c>
      <c r="U144" s="172">
        <v>342764.59</v>
      </c>
      <c r="V144" s="173">
        <v>342764.59</v>
      </c>
      <c r="W144" s="152">
        <v>0</v>
      </c>
      <c r="X144" s="152">
        <v>0</v>
      </c>
    </row>
    <row r="145" spans="2:27" s="26" customFormat="1" ht="60" x14ac:dyDescent="0.2">
      <c r="B145" s="127" t="s">
        <v>430</v>
      </c>
      <c r="C145" s="127" t="s">
        <v>692</v>
      </c>
      <c r="D145" s="157" t="s">
        <v>351</v>
      </c>
      <c r="E145" s="127" t="s">
        <v>244</v>
      </c>
      <c r="F145" s="127" t="s">
        <v>336</v>
      </c>
      <c r="G145" s="127" t="s">
        <v>246</v>
      </c>
      <c r="H145" s="127" t="s">
        <v>350</v>
      </c>
      <c r="I145" s="127" t="s">
        <v>149</v>
      </c>
      <c r="J145" s="127" t="s">
        <v>32</v>
      </c>
      <c r="K145" s="169">
        <v>296430.61</v>
      </c>
      <c r="L145" s="169">
        <f>N145+V145</f>
        <v>290910.81</v>
      </c>
      <c r="M145" s="169">
        <v>44464.6</v>
      </c>
      <c r="N145" s="169">
        <v>43636.63</v>
      </c>
      <c r="O145" s="172">
        <v>0</v>
      </c>
      <c r="P145" s="173">
        <v>0</v>
      </c>
      <c r="Q145" s="169">
        <v>0</v>
      </c>
      <c r="R145" s="168">
        <v>0</v>
      </c>
      <c r="S145" s="169">
        <v>0</v>
      </c>
      <c r="T145" s="168">
        <v>0</v>
      </c>
      <c r="U145" s="172">
        <v>251966.01</v>
      </c>
      <c r="V145" s="173">
        <v>247274.18</v>
      </c>
      <c r="W145" s="168">
        <v>0</v>
      </c>
      <c r="X145" s="152">
        <v>0</v>
      </c>
    </row>
    <row r="146" spans="2:27" s="26" customFormat="1" ht="36" x14ac:dyDescent="0.2">
      <c r="B146" s="127" t="s">
        <v>431</v>
      </c>
      <c r="C146" s="127" t="s">
        <v>693</v>
      </c>
      <c r="D146" s="157" t="s">
        <v>352</v>
      </c>
      <c r="E146" s="127" t="s">
        <v>249</v>
      </c>
      <c r="F146" s="127" t="s">
        <v>336</v>
      </c>
      <c r="G146" s="127" t="s">
        <v>250</v>
      </c>
      <c r="H146" s="127" t="s">
        <v>350</v>
      </c>
      <c r="I146" s="127" t="s">
        <v>149</v>
      </c>
      <c r="J146" s="127" t="s">
        <v>32</v>
      </c>
      <c r="K146" s="169">
        <v>116313</v>
      </c>
      <c r="L146" s="169">
        <v>116313</v>
      </c>
      <c r="M146" s="169">
        <v>17446.95</v>
      </c>
      <c r="N146" s="169">
        <v>17446.95</v>
      </c>
      <c r="O146" s="172">
        <v>0</v>
      </c>
      <c r="P146" s="173">
        <v>0</v>
      </c>
      <c r="Q146" s="169">
        <v>0</v>
      </c>
      <c r="R146" s="168">
        <v>0</v>
      </c>
      <c r="S146" s="169">
        <v>0</v>
      </c>
      <c r="T146" s="168">
        <v>0</v>
      </c>
      <c r="U146" s="172">
        <v>98866.05</v>
      </c>
      <c r="V146" s="173">
        <v>98866.05</v>
      </c>
      <c r="W146" s="168">
        <v>0</v>
      </c>
      <c r="X146" s="152">
        <v>0</v>
      </c>
    </row>
    <row r="147" spans="2:27" s="26" customFormat="1" ht="24" x14ac:dyDescent="0.2">
      <c r="B147" s="127" t="s">
        <v>432</v>
      </c>
      <c r="C147" s="127" t="s">
        <v>694</v>
      </c>
      <c r="D147" s="157" t="s">
        <v>353</v>
      </c>
      <c r="E147" s="127" t="s">
        <v>258</v>
      </c>
      <c r="F147" s="127" t="s">
        <v>336</v>
      </c>
      <c r="G147" s="127" t="s">
        <v>269</v>
      </c>
      <c r="H147" s="127" t="s">
        <v>350</v>
      </c>
      <c r="I147" s="127" t="s">
        <v>149</v>
      </c>
      <c r="J147" s="127" t="s">
        <v>32</v>
      </c>
      <c r="K147" s="169">
        <v>326272.06</v>
      </c>
      <c r="L147" s="169">
        <v>235008.06</v>
      </c>
      <c r="M147" s="169">
        <v>48940.81</v>
      </c>
      <c r="N147" s="169">
        <v>35251.21</v>
      </c>
      <c r="O147" s="172">
        <v>0</v>
      </c>
      <c r="P147" s="173">
        <v>0</v>
      </c>
      <c r="Q147" s="169">
        <v>0</v>
      </c>
      <c r="R147" s="168">
        <v>0</v>
      </c>
      <c r="S147" s="169">
        <v>0</v>
      </c>
      <c r="T147" s="168">
        <v>0</v>
      </c>
      <c r="U147" s="172">
        <v>277331.25</v>
      </c>
      <c r="V147" s="173">
        <v>199756.85</v>
      </c>
      <c r="W147" s="168">
        <v>0</v>
      </c>
      <c r="X147" s="152">
        <v>0</v>
      </c>
    </row>
    <row r="148" spans="2:27" s="26" customFormat="1" ht="36" x14ac:dyDescent="0.2">
      <c r="B148" s="127" t="s">
        <v>433</v>
      </c>
      <c r="C148" s="127" t="s">
        <v>695</v>
      </c>
      <c r="D148" s="157" t="s">
        <v>354</v>
      </c>
      <c r="E148" s="127" t="s">
        <v>249</v>
      </c>
      <c r="F148" s="127" t="s">
        <v>336</v>
      </c>
      <c r="G148" s="127" t="s">
        <v>250</v>
      </c>
      <c r="H148" s="127" t="s">
        <v>350</v>
      </c>
      <c r="I148" s="127" t="s">
        <v>149</v>
      </c>
      <c r="J148" s="127" t="s">
        <v>32</v>
      </c>
      <c r="K148" s="169">
        <v>557732</v>
      </c>
      <c r="L148" s="169">
        <f>N148+V148</f>
        <v>309340.59999999998</v>
      </c>
      <c r="M148" s="169">
        <v>83659.8</v>
      </c>
      <c r="N148" s="168">
        <v>46401.09</v>
      </c>
      <c r="O148" s="172">
        <v>0</v>
      </c>
      <c r="P148" s="173">
        <v>0</v>
      </c>
      <c r="Q148" s="169">
        <v>0</v>
      </c>
      <c r="R148" s="168">
        <v>0</v>
      </c>
      <c r="S148" s="169">
        <v>0</v>
      </c>
      <c r="T148" s="168">
        <v>0</v>
      </c>
      <c r="U148" s="172">
        <v>474072.2</v>
      </c>
      <c r="V148" s="173">
        <v>262939.51</v>
      </c>
      <c r="W148" s="168">
        <v>0</v>
      </c>
      <c r="X148" s="152">
        <v>0</v>
      </c>
    </row>
    <row r="149" spans="2:27" s="26" customFormat="1" ht="36" x14ac:dyDescent="0.2">
      <c r="B149" s="127" t="s">
        <v>434</v>
      </c>
      <c r="C149" s="127" t="s">
        <v>696</v>
      </c>
      <c r="D149" s="157" t="s">
        <v>355</v>
      </c>
      <c r="E149" s="127" t="s">
        <v>254</v>
      </c>
      <c r="F149" s="127" t="s">
        <v>336</v>
      </c>
      <c r="G149" s="127" t="s">
        <v>273</v>
      </c>
      <c r="H149" s="127" t="s">
        <v>350</v>
      </c>
      <c r="I149" s="127" t="s">
        <v>149</v>
      </c>
      <c r="J149" s="127" t="s">
        <v>32</v>
      </c>
      <c r="K149" s="169">
        <v>6388</v>
      </c>
      <c r="L149" s="169">
        <v>6388</v>
      </c>
      <c r="M149" s="169">
        <v>958.2</v>
      </c>
      <c r="N149" s="168">
        <v>958.2</v>
      </c>
      <c r="O149" s="172">
        <v>0</v>
      </c>
      <c r="P149" s="173">
        <v>0</v>
      </c>
      <c r="Q149" s="169">
        <v>0</v>
      </c>
      <c r="R149" s="168">
        <v>0</v>
      </c>
      <c r="S149" s="169">
        <v>0</v>
      </c>
      <c r="T149" s="168">
        <v>0</v>
      </c>
      <c r="U149" s="172">
        <v>5429.8</v>
      </c>
      <c r="V149" s="173">
        <v>5429.8</v>
      </c>
      <c r="W149" s="168">
        <v>0</v>
      </c>
      <c r="X149" s="152">
        <v>0</v>
      </c>
    </row>
    <row r="150" spans="2:27" s="26" customFormat="1" ht="36" x14ac:dyDescent="0.2">
      <c r="B150" s="127" t="s">
        <v>435</v>
      </c>
      <c r="C150" s="127" t="s">
        <v>697</v>
      </c>
      <c r="D150" s="157" t="s">
        <v>356</v>
      </c>
      <c r="E150" s="127" t="s">
        <v>254</v>
      </c>
      <c r="F150" s="127" t="s">
        <v>336</v>
      </c>
      <c r="G150" s="127" t="s">
        <v>273</v>
      </c>
      <c r="H150" s="127" t="s">
        <v>350</v>
      </c>
      <c r="I150" s="127" t="s">
        <v>149</v>
      </c>
      <c r="J150" s="127" t="s">
        <v>32</v>
      </c>
      <c r="K150" s="168">
        <v>539955.80000000005</v>
      </c>
      <c r="L150" s="169">
        <f>N150+V150</f>
        <v>447719.21</v>
      </c>
      <c r="M150" s="169">
        <v>80993.37</v>
      </c>
      <c r="N150" s="168">
        <v>67157.89</v>
      </c>
      <c r="O150" s="172">
        <v>0</v>
      </c>
      <c r="P150" s="173">
        <v>0</v>
      </c>
      <c r="Q150" s="169">
        <v>0</v>
      </c>
      <c r="R150" s="168">
        <v>0</v>
      </c>
      <c r="S150" s="169">
        <v>0</v>
      </c>
      <c r="T150" s="168">
        <v>0</v>
      </c>
      <c r="U150" s="172">
        <v>458962.43</v>
      </c>
      <c r="V150" s="173">
        <v>380561.32</v>
      </c>
      <c r="W150" s="168">
        <v>0</v>
      </c>
      <c r="X150" s="152">
        <v>0</v>
      </c>
    </row>
    <row r="151" spans="2:27" s="26" customFormat="1" ht="18.75" customHeight="1" x14ac:dyDescent="0.2">
      <c r="B151" s="160">
        <v>2.2000000000000002</v>
      </c>
      <c r="C151" s="160"/>
      <c r="D151" s="345" t="s">
        <v>357</v>
      </c>
      <c r="E151" s="346"/>
      <c r="F151" s="346"/>
      <c r="G151" s="346"/>
      <c r="H151" s="346"/>
      <c r="I151" s="346"/>
      <c r="J151" s="346"/>
      <c r="K151" s="346"/>
      <c r="L151" s="346"/>
      <c r="M151" s="346"/>
      <c r="N151" s="346"/>
      <c r="O151" s="346"/>
      <c r="P151" s="346"/>
      <c r="Q151" s="346"/>
      <c r="R151" s="346"/>
      <c r="S151" s="346"/>
      <c r="T151" s="346"/>
      <c r="U151" s="346"/>
      <c r="V151" s="346"/>
      <c r="W151" s="346"/>
      <c r="X151" s="347"/>
    </row>
    <row r="152" spans="2:27" s="26" customFormat="1" ht="12" x14ac:dyDescent="0.2">
      <c r="B152" s="160" t="s">
        <v>218</v>
      </c>
      <c r="C152" s="160"/>
      <c r="D152" s="351" t="s">
        <v>358</v>
      </c>
      <c r="E152" s="351"/>
      <c r="F152" s="351"/>
      <c r="G152" s="351"/>
      <c r="H152" s="351"/>
      <c r="I152" s="351"/>
      <c r="J152" s="351"/>
      <c r="K152" s="351"/>
      <c r="L152" s="351"/>
      <c r="M152" s="351"/>
      <c r="N152" s="351"/>
      <c r="O152" s="351"/>
      <c r="P152" s="351"/>
      <c r="Q152" s="351"/>
      <c r="R152" s="351"/>
      <c r="S152" s="351"/>
      <c r="T152" s="351"/>
      <c r="U152" s="351"/>
      <c r="V152" s="351"/>
      <c r="W152" s="351"/>
      <c r="X152" s="351"/>
    </row>
    <row r="153" spans="2:27" s="26" customFormat="1" ht="12" x14ac:dyDescent="0.2">
      <c r="B153" s="158" t="s">
        <v>200</v>
      </c>
      <c r="C153" s="158"/>
      <c r="D153" s="341" t="s">
        <v>150</v>
      </c>
      <c r="E153" s="341"/>
      <c r="F153" s="341"/>
      <c r="G153" s="341"/>
      <c r="H153" s="341"/>
      <c r="I153" s="341"/>
      <c r="J153" s="341"/>
      <c r="K153" s="341"/>
      <c r="L153" s="341"/>
      <c r="M153" s="341"/>
      <c r="N153" s="341"/>
      <c r="O153" s="341"/>
      <c r="P153" s="341"/>
      <c r="Q153" s="341"/>
      <c r="R153" s="341"/>
      <c r="S153" s="341"/>
      <c r="T153" s="341"/>
      <c r="U153" s="341"/>
      <c r="V153" s="341"/>
      <c r="W153" s="341"/>
      <c r="X153" s="341"/>
    </row>
    <row r="154" spans="2:27" s="26" customFormat="1" ht="36" x14ac:dyDescent="0.2">
      <c r="B154" s="127" t="s">
        <v>202</v>
      </c>
      <c r="C154" s="127" t="s">
        <v>833</v>
      </c>
      <c r="D154" s="157" t="s">
        <v>359</v>
      </c>
      <c r="E154" s="127" t="s">
        <v>249</v>
      </c>
      <c r="F154" s="127" t="s">
        <v>360</v>
      </c>
      <c r="G154" s="127" t="s">
        <v>250</v>
      </c>
      <c r="H154" s="127" t="s">
        <v>361</v>
      </c>
      <c r="I154" s="127" t="s">
        <v>149</v>
      </c>
      <c r="J154" s="127" t="s">
        <v>152</v>
      </c>
      <c r="K154" s="127">
        <f>M154+O154+U154</f>
        <v>1884810.76</v>
      </c>
      <c r="L154" s="127">
        <f>N154+P154+V154</f>
        <v>1884810.76</v>
      </c>
      <c r="M154" s="127">
        <v>145860.76</v>
      </c>
      <c r="N154" s="127">
        <v>145860.76</v>
      </c>
      <c r="O154" s="172">
        <v>141000</v>
      </c>
      <c r="P154" s="173">
        <v>141000</v>
      </c>
      <c r="Q154" s="127">
        <v>0</v>
      </c>
      <c r="R154" s="127">
        <v>0</v>
      </c>
      <c r="S154" s="127">
        <v>0</v>
      </c>
      <c r="T154" s="127">
        <v>0</v>
      </c>
      <c r="U154" s="172">
        <v>1597950</v>
      </c>
      <c r="V154" s="173">
        <v>1597950</v>
      </c>
      <c r="W154" s="152">
        <v>0</v>
      </c>
      <c r="X154" s="152">
        <v>0</v>
      </c>
    </row>
    <row r="155" spans="2:27" s="26" customFormat="1" ht="36" x14ac:dyDescent="0.2">
      <c r="B155" s="127" t="s">
        <v>204</v>
      </c>
      <c r="C155" s="127" t="s">
        <v>834</v>
      </c>
      <c r="D155" s="157" t="s">
        <v>455</v>
      </c>
      <c r="E155" s="127" t="s">
        <v>249</v>
      </c>
      <c r="F155" s="127" t="s">
        <v>360</v>
      </c>
      <c r="G155" s="127" t="s">
        <v>250</v>
      </c>
      <c r="H155" s="127" t="s">
        <v>361</v>
      </c>
      <c r="I155" s="127" t="s">
        <v>149</v>
      </c>
      <c r="J155" s="127" t="s">
        <v>152</v>
      </c>
      <c r="K155" s="169">
        <f>M155+O155+U155</f>
        <v>1108031.3400000001</v>
      </c>
      <c r="L155" s="169">
        <v>1108031.3400000001</v>
      </c>
      <c r="M155" s="169">
        <v>55401.57</v>
      </c>
      <c r="N155" s="169">
        <v>55401.57</v>
      </c>
      <c r="O155" s="172">
        <v>110803.14</v>
      </c>
      <c r="P155" s="173">
        <v>110803.14</v>
      </c>
      <c r="Q155" s="169">
        <v>0</v>
      </c>
      <c r="R155" s="169">
        <v>0</v>
      </c>
      <c r="S155" s="127">
        <v>0</v>
      </c>
      <c r="T155" s="127">
        <v>0</v>
      </c>
      <c r="U155" s="172">
        <v>941826.63</v>
      </c>
      <c r="V155" s="173">
        <v>941826.63</v>
      </c>
      <c r="W155" s="152">
        <v>0</v>
      </c>
      <c r="X155" s="152">
        <v>0</v>
      </c>
    </row>
    <row r="156" spans="2:27" s="26" customFormat="1" ht="36" x14ac:dyDescent="0.2">
      <c r="B156" s="127" t="s">
        <v>436</v>
      </c>
      <c r="C156" s="127" t="s">
        <v>835</v>
      </c>
      <c r="D156" s="157" t="s">
        <v>454</v>
      </c>
      <c r="E156" s="127" t="s">
        <v>249</v>
      </c>
      <c r="F156" s="127" t="s">
        <v>360</v>
      </c>
      <c r="G156" s="127" t="s">
        <v>250</v>
      </c>
      <c r="H156" s="127" t="s">
        <v>361</v>
      </c>
      <c r="I156" s="127" t="s">
        <v>149</v>
      </c>
      <c r="J156" s="127" t="s">
        <v>152</v>
      </c>
      <c r="K156" s="169">
        <f>M156+O156+U156</f>
        <v>721480.54</v>
      </c>
      <c r="L156" s="169">
        <f>N156+P156+V156</f>
        <v>721467.23</v>
      </c>
      <c r="M156" s="169">
        <v>54130</v>
      </c>
      <c r="N156" s="169">
        <v>54116.69</v>
      </c>
      <c r="O156" s="172">
        <v>54110</v>
      </c>
      <c r="P156" s="173">
        <v>54110</v>
      </c>
      <c r="Q156" s="169">
        <v>0</v>
      </c>
      <c r="R156" s="169">
        <v>0</v>
      </c>
      <c r="S156" s="127">
        <v>0</v>
      </c>
      <c r="T156" s="127">
        <v>0</v>
      </c>
      <c r="U156" s="172">
        <v>613240.54</v>
      </c>
      <c r="V156" s="173">
        <v>613240.54</v>
      </c>
      <c r="W156" s="152">
        <v>0</v>
      </c>
      <c r="X156" s="152">
        <v>0</v>
      </c>
      <c r="AA156" s="49"/>
    </row>
    <row r="157" spans="2:27" s="26" customFormat="1" ht="48" x14ac:dyDescent="0.2">
      <c r="B157" s="127" t="s">
        <v>437</v>
      </c>
      <c r="C157" s="127" t="s">
        <v>836</v>
      </c>
      <c r="D157" s="157" t="s">
        <v>362</v>
      </c>
      <c r="E157" s="127" t="s">
        <v>249</v>
      </c>
      <c r="F157" s="127" t="s">
        <v>360</v>
      </c>
      <c r="G157" s="127" t="s">
        <v>250</v>
      </c>
      <c r="H157" s="127" t="s">
        <v>361</v>
      </c>
      <c r="I157" s="127" t="s">
        <v>149</v>
      </c>
      <c r="J157" s="127" t="s">
        <v>152</v>
      </c>
      <c r="K157" s="169">
        <f>M157+O157+U157</f>
        <v>721326.73</v>
      </c>
      <c r="L157" s="169">
        <f>N157+P157+V157</f>
        <v>721326.73</v>
      </c>
      <c r="M157" s="169">
        <v>54099.51</v>
      </c>
      <c r="N157" s="169">
        <v>54099.51</v>
      </c>
      <c r="O157" s="172">
        <v>54099.51</v>
      </c>
      <c r="P157" s="172">
        <v>54099.51</v>
      </c>
      <c r="Q157" s="169">
        <v>0</v>
      </c>
      <c r="R157" s="169">
        <v>0</v>
      </c>
      <c r="S157" s="127">
        <v>0</v>
      </c>
      <c r="T157" s="127">
        <v>0</v>
      </c>
      <c r="U157" s="172">
        <v>613127.71</v>
      </c>
      <c r="V157" s="172">
        <v>613127.71</v>
      </c>
      <c r="W157" s="152">
        <v>0</v>
      </c>
      <c r="X157" s="152">
        <v>0</v>
      </c>
    </row>
    <row r="158" spans="2:27" s="26" customFormat="1" ht="36" x14ac:dyDescent="0.2">
      <c r="B158" s="127" t="s">
        <v>438</v>
      </c>
      <c r="C158" s="127" t="s">
        <v>837</v>
      </c>
      <c r="D158" s="157" t="s">
        <v>363</v>
      </c>
      <c r="E158" s="127" t="s">
        <v>258</v>
      </c>
      <c r="F158" s="127" t="s">
        <v>360</v>
      </c>
      <c r="G158" s="127" t="s">
        <v>269</v>
      </c>
      <c r="H158" s="127" t="s">
        <v>361</v>
      </c>
      <c r="I158" s="127" t="s">
        <v>149</v>
      </c>
      <c r="J158" s="127" t="s">
        <v>152</v>
      </c>
      <c r="K158" s="127">
        <f>M158+O158+U158</f>
        <v>2030831.0799999998</v>
      </c>
      <c r="L158" s="127">
        <v>2030831.08</v>
      </c>
      <c r="M158" s="127">
        <v>152312.34</v>
      </c>
      <c r="N158" s="127">
        <v>152312.34</v>
      </c>
      <c r="O158" s="172">
        <v>152312.32999999999</v>
      </c>
      <c r="P158" s="173">
        <v>152312.32999999999</v>
      </c>
      <c r="Q158" s="127">
        <v>0</v>
      </c>
      <c r="R158" s="127">
        <v>0</v>
      </c>
      <c r="S158" s="127">
        <v>0</v>
      </c>
      <c r="T158" s="127">
        <v>0</v>
      </c>
      <c r="U158" s="172">
        <v>1726206.41</v>
      </c>
      <c r="V158" s="173">
        <v>1726206.41</v>
      </c>
      <c r="W158" s="152">
        <v>0</v>
      </c>
      <c r="X158" s="152">
        <v>0</v>
      </c>
    </row>
    <row r="159" spans="2:27" s="26" customFormat="1" ht="36" x14ac:dyDescent="0.2">
      <c r="B159" s="127" t="s">
        <v>439</v>
      </c>
      <c r="C159" s="127" t="s">
        <v>838</v>
      </c>
      <c r="D159" s="157" t="s">
        <v>364</v>
      </c>
      <c r="E159" s="127" t="s">
        <v>249</v>
      </c>
      <c r="F159" s="127" t="s">
        <v>360</v>
      </c>
      <c r="G159" s="127" t="s">
        <v>250</v>
      </c>
      <c r="H159" s="127" t="s">
        <v>361</v>
      </c>
      <c r="I159" s="127" t="s">
        <v>149</v>
      </c>
      <c r="J159" s="127" t="s">
        <v>152</v>
      </c>
      <c r="K159" s="127">
        <f>M159+O159+U159</f>
        <v>836416.82000000007</v>
      </c>
      <c r="L159" s="127">
        <v>836416.82</v>
      </c>
      <c r="M159" s="127">
        <v>62731.27</v>
      </c>
      <c r="N159" s="127">
        <v>62731.27</v>
      </c>
      <c r="O159" s="172">
        <v>62731.27</v>
      </c>
      <c r="P159" s="173">
        <v>62731.27</v>
      </c>
      <c r="Q159" s="127">
        <v>0</v>
      </c>
      <c r="R159" s="127">
        <v>0</v>
      </c>
      <c r="S159" s="127">
        <v>0</v>
      </c>
      <c r="T159" s="127">
        <v>0</v>
      </c>
      <c r="U159" s="172">
        <v>710954.28</v>
      </c>
      <c r="V159" s="173">
        <v>710954.28</v>
      </c>
      <c r="W159" s="152">
        <v>0</v>
      </c>
      <c r="X159" s="152">
        <v>0</v>
      </c>
    </row>
    <row r="160" spans="2:27" s="26" customFormat="1" ht="12" x14ac:dyDescent="0.2">
      <c r="B160" s="158" t="s">
        <v>440</v>
      </c>
      <c r="C160" s="158"/>
      <c r="D160" s="363" t="s">
        <v>154</v>
      </c>
      <c r="E160" s="341"/>
      <c r="F160" s="341"/>
      <c r="G160" s="341"/>
      <c r="H160" s="341"/>
      <c r="I160" s="341"/>
      <c r="J160" s="341"/>
      <c r="K160" s="341"/>
      <c r="L160" s="341"/>
      <c r="M160" s="341"/>
      <c r="N160" s="341"/>
      <c r="O160" s="341"/>
      <c r="P160" s="341"/>
      <c r="Q160" s="341"/>
      <c r="R160" s="341"/>
      <c r="S160" s="341"/>
      <c r="T160" s="341"/>
      <c r="U160" s="341"/>
      <c r="V160" s="341"/>
      <c r="W160" s="341"/>
      <c r="X160" s="341"/>
    </row>
    <row r="161" spans="2:24" s="26" customFormat="1" ht="12" x14ac:dyDescent="0.2">
      <c r="B161" s="318" t="s">
        <v>441</v>
      </c>
      <c r="C161" s="318" t="s">
        <v>839</v>
      </c>
      <c r="D161" s="316" t="s">
        <v>795</v>
      </c>
      <c r="E161" s="364" t="s">
        <v>252</v>
      </c>
      <c r="F161" s="318" t="s">
        <v>360</v>
      </c>
      <c r="G161" s="318" t="s">
        <v>253</v>
      </c>
      <c r="H161" s="318" t="s">
        <v>365</v>
      </c>
      <c r="I161" s="318" t="s">
        <v>157</v>
      </c>
      <c r="J161" s="318" t="s">
        <v>152</v>
      </c>
      <c r="K161" s="342">
        <v>1022900</v>
      </c>
      <c r="L161" s="342">
        <v>1002969.86</v>
      </c>
      <c r="M161" s="342">
        <v>77000</v>
      </c>
      <c r="N161" s="342">
        <v>75222.75</v>
      </c>
      <c r="O161" s="342">
        <v>77000</v>
      </c>
      <c r="P161" s="343">
        <v>75222.740000000005</v>
      </c>
      <c r="Q161" s="342">
        <v>0</v>
      </c>
      <c r="R161" s="342">
        <v>0</v>
      </c>
      <c r="S161" s="342">
        <v>0</v>
      </c>
      <c r="T161" s="343">
        <v>0</v>
      </c>
      <c r="U161" s="342">
        <v>868900</v>
      </c>
      <c r="V161" s="343">
        <v>852524.37</v>
      </c>
      <c r="W161" s="352">
        <v>0</v>
      </c>
      <c r="X161" s="352">
        <v>0</v>
      </c>
    </row>
    <row r="162" spans="2:24" s="26" customFormat="1" ht="48" customHeight="1" x14ac:dyDescent="0.2">
      <c r="B162" s="318"/>
      <c r="C162" s="318"/>
      <c r="D162" s="317"/>
      <c r="E162" s="364"/>
      <c r="F162" s="318"/>
      <c r="G162" s="318"/>
      <c r="H162" s="318"/>
      <c r="I162" s="318"/>
      <c r="J162" s="318"/>
      <c r="K162" s="342"/>
      <c r="L162" s="342"/>
      <c r="M162" s="342"/>
      <c r="N162" s="342"/>
      <c r="O162" s="342"/>
      <c r="P162" s="343"/>
      <c r="Q162" s="342"/>
      <c r="R162" s="342"/>
      <c r="S162" s="342"/>
      <c r="T162" s="343"/>
      <c r="U162" s="342"/>
      <c r="V162" s="343"/>
      <c r="W162" s="352"/>
      <c r="X162" s="352"/>
    </row>
    <row r="163" spans="2:24" s="26" customFormat="1" ht="12" x14ac:dyDescent="0.2">
      <c r="B163" s="158" t="s">
        <v>442</v>
      </c>
      <c r="C163" s="158"/>
      <c r="D163" s="365" t="s">
        <v>366</v>
      </c>
      <c r="E163" s="341"/>
      <c r="F163" s="341"/>
      <c r="G163" s="341"/>
      <c r="H163" s="341"/>
      <c r="I163" s="341"/>
      <c r="J163" s="341"/>
      <c r="K163" s="341"/>
      <c r="L163" s="341"/>
      <c r="M163" s="341"/>
      <c r="N163" s="341"/>
      <c r="O163" s="341"/>
      <c r="P163" s="341"/>
      <c r="Q163" s="341"/>
      <c r="R163" s="341"/>
      <c r="S163" s="341"/>
      <c r="T163" s="341"/>
      <c r="U163" s="341"/>
      <c r="V163" s="341"/>
      <c r="W163" s="341"/>
      <c r="X163" s="341"/>
    </row>
    <row r="164" spans="2:24" s="26" customFormat="1" ht="23.25" customHeight="1" x14ac:dyDescent="0.2">
      <c r="B164" s="318" t="s">
        <v>443</v>
      </c>
      <c r="C164" s="318" t="s">
        <v>699</v>
      </c>
      <c r="D164" s="353" t="s">
        <v>698</v>
      </c>
      <c r="E164" s="318" t="s">
        <v>252</v>
      </c>
      <c r="F164" s="318" t="s">
        <v>360</v>
      </c>
      <c r="G164" s="318" t="s">
        <v>253</v>
      </c>
      <c r="H164" s="318" t="s">
        <v>367</v>
      </c>
      <c r="I164" s="318" t="s">
        <v>157</v>
      </c>
      <c r="J164" s="318" t="s">
        <v>152</v>
      </c>
      <c r="K164" s="318">
        <v>598000</v>
      </c>
      <c r="L164" s="318">
        <v>0</v>
      </c>
      <c r="M164" s="318">
        <v>44850</v>
      </c>
      <c r="N164" s="318">
        <v>0</v>
      </c>
      <c r="O164" s="342">
        <v>44850</v>
      </c>
      <c r="P164" s="343">
        <v>0</v>
      </c>
      <c r="Q164" s="318">
        <v>0</v>
      </c>
      <c r="R164" s="352">
        <v>0</v>
      </c>
      <c r="S164" s="318">
        <v>0</v>
      </c>
      <c r="T164" s="352">
        <v>0</v>
      </c>
      <c r="U164" s="342">
        <v>508300</v>
      </c>
      <c r="V164" s="343">
        <v>0</v>
      </c>
      <c r="W164" s="352">
        <v>0</v>
      </c>
      <c r="X164" s="352">
        <v>0</v>
      </c>
    </row>
    <row r="165" spans="2:24" s="26" customFormat="1" ht="12" x14ac:dyDescent="0.2">
      <c r="B165" s="318"/>
      <c r="C165" s="318"/>
      <c r="D165" s="353"/>
      <c r="E165" s="318"/>
      <c r="F165" s="318"/>
      <c r="G165" s="318"/>
      <c r="H165" s="318"/>
      <c r="I165" s="318"/>
      <c r="J165" s="318"/>
      <c r="K165" s="318"/>
      <c r="L165" s="318"/>
      <c r="M165" s="318"/>
      <c r="N165" s="318"/>
      <c r="O165" s="342"/>
      <c r="P165" s="343"/>
      <c r="Q165" s="318"/>
      <c r="R165" s="352"/>
      <c r="S165" s="318"/>
      <c r="T165" s="352"/>
      <c r="U165" s="342"/>
      <c r="V165" s="343"/>
      <c r="W165" s="352"/>
      <c r="X165" s="352"/>
    </row>
    <row r="166" spans="2:24" s="26" customFormat="1" ht="21.75" customHeight="1" x14ac:dyDescent="0.2">
      <c r="B166" s="160" t="s">
        <v>444</v>
      </c>
      <c r="C166" s="160"/>
      <c r="D166" s="345" t="s">
        <v>368</v>
      </c>
      <c r="E166" s="346"/>
      <c r="F166" s="346"/>
      <c r="G166" s="346"/>
      <c r="H166" s="346"/>
      <c r="I166" s="346"/>
      <c r="J166" s="346"/>
      <c r="K166" s="346"/>
      <c r="L166" s="346"/>
      <c r="M166" s="346"/>
      <c r="N166" s="346"/>
      <c r="O166" s="346"/>
      <c r="P166" s="346"/>
      <c r="Q166" s="346"/>
      <c r="R166" s="346"/>
      <c r="S166" s="346"/>
      <c r="T166" s="346"/>
      <c r="U166" s="346"/>
      <c r="V166" s="346"/>
      <c r="W166" s="346"/>
      <c r="X166" s="347"/>
    </row>
    <row r="167" spans="2:24" s="26" customFormat="1" ht="12" x14ac:dyDescent="0.2">
      <c r="B167" s="158" t="s">
        <v>445</v>
      </c>
      <c r="C167" s="158"/>
      <c r="D167" s="341" t="s">
        <v>369</v>
      </c>
      <c r="E167" s="341"/>
      <c r="F167" s="341"/>
      <c r="G167" s="341"/>
      <c r="H167" s="341"/>
      <c r="I167" s="341"/>
      <c r="J167" s="341"/>
      <c r="K167" s="341"/>
      <c r="L167" s="341"/>
      <c r="M167" s="341"/>
      <c r="N167" s="341"/>
      <c r="O167" s="341"/>
      <c r="P167" s="341"/>
      <c r="Q167" s="341"/>
      <c r="R167" s="341"/>
      <c r="S167" s="341"/>
      <c r="T167" s="341"/>
      <c r="U167" s="341"/>
      <c r="V167" s="341"/>
      <c r="W167" s="341"/>
      <c r="X167" s="341"/>
    </row>
    <row r="168" spans="2:24" s="26" customFormat="1" ht="36" x14ac:dyDescent="0.2">
      <c r="B168" s="127" t="s">
        <v>446</v>
      </c>
      <c r="C168" s="127" t="s">
        <v>700</v>
      </c>
      <c r="D168" s="157" t="s">
        <v>370</v>
      </c>
      <c r="E168" s="127" t="s">
        <v>254</v>
      </c>
      <c r="F168" s="127" t="s">
        <v>360</v>
      </c>
      <c r="G168" s="127" t="s">
        <v>273</v>
      </c>
      <c r="H168" s="127" t="s">
        <v>148</v>
      </c>
      <c r="I168" s="127" t="s">
        <v>149</v>
      </c>
      <c r="J168" s="127" t="s">
        <v>32</v>
      </c>
      <c r="K168" s="127">
        <v>428553.35000000003</v>
      </c>
      <c r="L168" s="127">
        <v>428553.35</v>
      </c>
      <c r="M168" s="127">
        <v>32141.51</v>
      </c>
      <c r="N168" s="127">
        <v>32141.51</v>
      </c>
      <c r="O168" s="172">
        <v>32141.51</v>
      </c>
      <c r="P168" s="173">
        <v>32141.51</v>
      </c>
      <c r="Q168" s="127">
        <v>0</v>
      </c>
      <c r="R168" s="127">
        <v>0</v>
      </c>
      <c r="S168" s="127">
        <v>0</v>
      </c>
      <c r="T168" s="152">
        <v>0</v>
      </c>
      <c r="U168" s="172">
        <v>364270.33</v>
      </c>
      <c r="V168" s="173">
        <v>364270.33</v>
      </c>
      <c r="W168" s="152">
        <v>0</v>
      </c>
      <c r="X168" s="152">
        <v>0</v>
      </c>
    </row>
    <row r="169" spans="2:24" s="26" customFormat="1" ht="36" x14ac:dyDescent="0.2">
      <c r="B169" s="127" t="s">
        <v>447</v>
      </c>
      <c r="C169" s="127" t="s">
        <v>701</v>
      </c>
      <c r="D169" s="157" t="s">
        <v>371</v>
      </c>
      <c r="E169" s="127" t="s">
        <v>254</v>
      </c>
      <c r="F169" s="127" t="s">
        <v>360</v>
      </c>
      <c r="G169" s="127" t="s">
        <v>273</v>
      </c>
      <c r="H169" s="127" t="s">
        <v>148</v>
      </c>
      <c r="I169" s="127" t="s">
        <v>149</v>
      </c>
      <c r="J169" s="127" t="s">
        <v>32</v>
      </c>
      <c r="K169" s="127">
        <v>853884.96</v>
      </c>
      <c r="L169" s="127">
        <f>N169+P169+V169</f>
        <v>853884.96</v>
      </c>
      <c r="M169" s="127">
        <v>64041.38</v>
      </c>
      <c r="N169" s="127">
        <v>64041.38</v>
      </c>
      <c r="O169" s="172">
        <v>64041.38</v>
      </c>
      <c r="P169" s="172">
        <v>64041.38</v>
      </c>
      <c r="Q169" s="127">
        <v>0</v>
      </c>
      <c r="R169" s="127">
        <v>0</v>
      </c>
      <c r="S169" s="127">
        <v>0</v>
      </c>
      <c r="T169" s="152">
        <v>0</v>
      </c>
      <c r="U169" s="172">
        <v>725802.2</v>
      </c>
      <c r="V169" s="173">
        <v>725802.2</v>
      </c>
      <c r="W169" s="152">
        <v>0</v>
      </c>
      <c r="X169" s="152">
        <v>0</v>
      </c>
    </row>
    <row r="170" spans="2:24" s="26" customFormat="1" ht="36" x14ac:dyDescent="0.2">
      <c r="B170" s="127" t="s">
        <v>448</v>
      </c>
      <c r="C170" s="127" t="s">
        <v>702</v>
      </c>
      <c r="D170" s="157" t="s">
        <v>372</v>
      </c>
      <c r="E170" s="127" t="s">
        <v>254</v>
      </c>
      <c r="F170" s="127" t="s">
        <v>360</v>
      </c>
      <c r="G170" s="127" t="s">
        <v>273</v>
      </c>
      <c r="H170" s="127" t="s">
        <v>148</v>
      </c>
      <c r="I170" s="127" t="s">
        <v>149</v>
      </c>
      <c r="J170" s="127" t="s">
        <v>32</v>
      </c>
      <c r="K170" s="127">
        <v>422028.32</v>
      </c>
      <c r="L170" s="127">
        <f>N170+P170+V170</f>
        <v>422028.32</v>
      </c>
      <c r="M170" s="127">
        <v>31652.13</v>
      </c>
      <c r="N170" s="127">
        <v>31652.13</v>
      </c>
      <c r="O170" s="172">
        <v>31652.13</v>
      </c>
      <c r="P170" s="172">
        <v>31652.13</v>
      </c>
      <c r="Q170" s="127">
        <v>0</v>
      </c>
      <c r="R170" s="127">
        <v>0</v>
      </c>
      <c r="S170" s="127">
        <v>0</v>
      </c>
      <c r="T170" s="152">
        <v>0</v>
      </c>
      <c r="U170" s="172">
        <v>358724.06</v>
      </c>
      <c r="V170" s="172">
        <v>358724.06</v>
      </c>
      <c r="W170" s="152">
        <v>0</v>
      </c>
      <c r="X170" s="152">
        <v>0</v>
      </c>
    </row>
    <row r="171" spans="2:24" s="26" customFormat="1" ht="36" x14ac:dyDescent="0.2">
      <c r="B171" s="127" t="s">
        <v>449</v>
      </c>
      <c r="C171" s="127" t="s">
        <v>703</v>
      </c>
      <c r="D171" s="157" t="s">
        <v>373</v>
      </c>
      <c r="E171" s="127" t="s">
        <v>249</v>
      </c>
      <c r="F171" s="127" t="s">
        <v>360</v>
      </c>
      <c r="G171" s="127" t="s">
        <v>250</v>
      </c>
      <c r="H171" s="127" t="s">
        <v>148</v>
      </c>
      <c r="I171" s="127" t="s">
        <v>149</v>
      </c>
      <c r="J171" s="127" t="s">
        <v>32</v>
      </c>
      <c r="K171" s="127">
        <v>970065.54999999993</v>
      </c>
      <c r="L171" s="127">
        <v>970065.55</v>
      </c>
      <c r="M171" s="127">
        <v>72754.92</v>
      </c>
      <c r="N171" s="127">
        <v>72754.92</v>
      </c>
      <c r="O171" s="172">
        <v>72754.92</v>
      </c>
      <c r="P171" s="173">
        <v>72754.92</v>
      </c>
      <c r="Q171" s="127">
        <v>0</v>
      </c>
      <c r="R171" s="127">
        <v>0</v>
      </c>
      <c r="S171" s="127">
        <v>0</v>
      </c>
      <c r="T171" s="152">
        <v>0</v>
      </c>
      <c r="U171" s="172">
        <v>824555.71</v>
      </c>
      <c r="V171" s="173">
        <v>824555.71</v>
      </c>
      <c r="W171" s="152">
        <v>0</v>
      </c>
      <c r="X171" s="152">
        <v>0</v>
      </c>
    </row>
    <row r="172" spans="2:24" s="26" customFormat="1" ht="36" x14ac:dyDescent="0.2">
      <c r="B172" s="127" t="s">
        <v>450</v>
      </c>
      <c r="C172" s="127" t="s">
        <v>704</v>
      </c>
      <c r="D172" s="157" t="s">
        <v>374</v>
      </c>
      <c r="E172" s="127" t="s">
        <v>249</v>
      </c>
      <c r="F172" s="127" t="s">
        <v>360</v>
      </c>
      <c r="G172" s="127" t="s">
        <v>250</v>
      </c>
      <c r="H172" s="127" t="s">
        <v>148</v>
      </c>
      <c r="I172" s="127" t="s">
        <v>149</v>
      </c>
      <c r="J172" s="127" t="s">
        <v>32</v>
      </c>
      <c r="K172" s="169">
        <v>1165561.22</v>
      </c>
      <c r="L172" s="169">
        <f>N172+P172+V172</f>
        <v>1129495.2</v>
      </c>
      <c r="M172" s="169">
        <v>110458.22</v>
      </c>
      <c r="N172" s="169">
        <v>84712.15</v>
      </c>
      <c r="O172" s="172">
        <v>85549</v>
      </c>
      <c r="P172" s="173">
        <v>84712.14</v>
      </c>
      <c r="Q172" s="169">
        <v>0</v>
      </c>
      <c r="R172" s="169">
        <v>0</v>
      </c>
      <c r="S172" s="169">
        <v>0</v>
      </c>
      <c r="T172" s="168">
        <v>0</v>
      </c>
      <c r="U172" s="172">
        <v>969554</v>
      </c>
      <c r="V172" s="173">
        <v>960070.91</v>
      </c>
      <c r="W172" s="152">
        <v>0</v>
      </c>
      <c r="X172" s="152">
        <v>0</v>
      </c>
    </row>
    <row r="173" spans="2:24" s="26" customFormat="1" ht="36" x14ac:dyDescent="0.2">
      <c r="B173" s="127" t="s">
        <v>451</v>
      </c>
      <c r="C173" s="127" t="s">
        <v>705</v>
      </c>
      <c r="D173" s="157" t="s">
        <v>375</v>
      </c>
      <c r="E173" s="127" t="s">
        <v>249</v>
      </c>
      <c r="F173" s="127" t="s">
        <v>360</v>
      </c>
      <c r="G173" s="127" t="s">
        <v>250</v>
      </c>
      <c r="H173" s="127" t="s">
        <v>148</v>
      </c>
      <c r="I173" s="127" t="s">
        <v>149</v>
      </c>
      <c r="J173" s="127" t="s">
        <v>32</v>
      </c>
      <c r="K173" s="127">
        <v>393438.4</v>
      </c>
      <c r="L173" s="127">
        <v>393438.4</v>
      </c>
      <c r="M173" s="127">
        <v>29507.88</v>
      </c>
      <c r="N173" s="127">
        <v>29507.88</v>
      </c>
      <c r="O173" s="172">
        <v>29507.88</v>
      </c>
      <c r="P173" s="173">
        <v>29507.88</v>
      </c>
      <c r="Q173" s="127">
        <v>0</v>
      </c>
      <c r="R173" s="127">
        <v>0</v>
      </c>
      <c r="S173" s="127">
        <v>0</v>
      </c>
      <c r="T173" s="152">
        <v>0</v>
      </c>
      <c r="U173" s="172">
        <v>334422.64</v>
      </c>
      <c r="V173" s="173">
        <v>334422.64</v>
      </c>
      <c r="W173" s="152">
        <v>0</v>
      </c>
      <c r="X173" s="152">
        <v>0</v>
      </c>
    </row>
    <row r="174" spans="2:24" s="26" customFormat="1" ht="12" x14ac:dyDescent="0.2">
      <c r="B174" s="158" t="s">
        <v>452</v>
      </c>
      <c r="C174" s="158"/>
      <c r="D174" s="341" t="s">
        <v>158</v>
      </c>
      <c r="E174" s="341"/>
      <c r="F174" s="341"/>
      <c r="G174" s="341"/>
      <c r="H174" s="341"/>
      <c r="I174" s="341"/>
      <c r="J174" s="341"/>
      <c r="K174" s="341"/>
      <c r="L174" s="341"/>
      <c r="M174" s="341"/>
      <c r="N174" s="341"/>
      <c r="O174" s="341"/>
      <c r="P174" s="341"/>
      <c r="Q174" s="341"/>
      <c r="R174" s="341"/>
      <c r="S174" s="341"/>
      <c r="T174" s="341"/>
      <c r="U174" s="341"/>
      <c r="V174" s="341"/>
      <c r="W174" s="341"/>
      <c r="X174" s="341"/>
    </row>
    <row r="175" spans="2:24" s="26" customFormat="1" ht="47.25" customHeight="1" x14ac:dyDescent="0.2">
      <c r="B175" s="318" t="s">
        <v>453</v>
      </c>
      <c r="C175" s="318"/>
      <c r="D175" s="353" t="s">
        <v>236</v>
      </c>
      <c r="E175" s="318" t="s">
        <v>376</v>
      </c>
      <c r="F175" s="318" t="s">
        <v>377</v>
      </c>
      <c r="G175" s="318" t="s">
        <v>378</v>
      </c>
      <c r="H175" s="127">
        <v>7.2</v>
      </c>
      <c r="I175" s="318" t="s">
        <v>149</v>
      </c>
      <c r="J175" s="318" t="s">
        <v>32</v>
      </c>
      <c r="K175" s="342">
        <v>4865298</v>
      </c>
      <c r="L175" s="342">
        <f>P175+V175+N175</f>
        <v>3676424</v>
      </c>
      <c r="M175" s="342">
        <v>973060</v>
      </c>
      <c r="N175" s="342">
        <v>551464</v>
      </c>
      <c r="O175" s="342">
        <v>0</v>
      </c>
      <c r="P175" s="408"/>
      <c r="Q175" s="342">
        <v>0</v>
      </c>
      <c r="R175" s="342">
        <v>0</v>
      </c>
      <c r="S175" s="342">
        <v>0</v>
      </c>
      <c r="T175" s="342">
        <v>0</v>
      </c>
      <c r="U175" s="342">
        <v>3892238</v>
      </c>
      <c r="V175" s="343">
        <v>3124960</v>
      </c>
      <c r="W175" s="352">
        <v>0</v>
      </c>
      <c r="X175" s="352">
        <v>0</v>
      </c>
    </row>
    <row r="176" spans="2:24" s="26" customFormat="1" ht="12" x14ac:dyDescent="0.2">
      <c r="B176" s="318"/>
      <c r="C176" s="318"/>
      <c r="D176" s="353"/>
      <c r="E176" s="318"/>
      <c r="F176" s="318"/>
      <c r="G176" s="318"/>
      <c r="H176" s="127">
        <v>7.6</v>
      </c>
      <c r="I176" s="318"/>
      <c r="J176" s="318"/>
      <c r="K176" s="342"/>
      <c r="L176" s="342"/>
      <c r="M176" s="342"/>
      <c r="N176" s="342"/>
      <c r="O176" s="342"/>
      <c r="P176" s="408"/>
      <c r="Q176" s="342"/>
      <c r="R176" s="342"/>
      <c r="S176" s="342"/>
      <c r="T176" s="342"/>
      <c r="U176" s="342"/>
      <c r="V176" s="343"/>
      <c r="W176" s="352"/>
      <c r="X176" s="352"/>
    </row>
    <row r="177" spans="2:24" s="26" customFormat="1" ht="15" customHeight="1" x14ac:dyDescent="0.2">
      <c r="B177" s="160">
        <v>3</v>
      </c>
      <c r="C177" s="160"/>
      <c r="D177" s="345" t="s">
        <v>390</v>
      </c>
      <c r="E177" s="346"/>
      <c r="F177" s="346"/>
      <c r="G177" s="346"/>
      <c r="H177" s="346"/>
      <c r="I177" s="346"/>
      <c r="J177" s="346"/>
      <c r="K177" s="346"/>
      <c r="L177" s="346"/>
      <c r="M177" s="346"/>
      <c r="N177" s="346"/>
      <c r="O177" s="346"/>
      <c r="P177" s="346"/>
      <c r="Q177" s="346"/>
      <c r="R177" s="346"/>
      <c r="S177" s="346"/>
      <c r="T177" s="346"/>
      <c r="U177" s="346"/>
      <c r="V177" s="346"/>
      <c r="W177" s="346"/>
      <c r="X177" s="347"/>
    </row>
    <row r="178" spans="2:24" s="26" customFormat="1" ht="12" x14ac:dyDescent="0.2">
      <c r="B178" s="160">
        <v>3.1</v>
      </c>
      <c r="C178" s="160"/>
      <c r="D178" s="351" t="s">
        <v>379</v>
      </c>
      <c r="E178" s="351"/>
      <c r="F178" s="351"/>
      <c r="G178" s="351"/>
      <c r="H178" s="351"/>
      <c r="I178" s="351"/>
      <c r="J178" s="351"/>
      <c r="K178" s="351"/>
      <c r="L178" s="351"/>
      <c r="M178" s="351"/>
      <c r="N178" s="351"/>
      <c r="O178" s="351"/>
      <c r="P178" s="351"/>
      <c r="Q178" s="351"/>
      <c r="R178" s="351"/>
      <c r="S178" s="351"/>
      <c r="T178" s="351"/>
      <c r="U178" s="351"/>
      <c r="V178" s="351"/>
      <c r="W178" s="351"/>
      <c r="X178" s="351"/>
    </row>
    <row r="179" spans="2:24" s="26" customFormat="1" ht="12" x14ac:dyDescent="0.2">
      <c r="B179" s="160" t="s">
        <v>219</v>
      </c>
      <c r="C179" s="160"/>
      <c r="D179" s="351" t="s">
        <v>380</v>
      </c>
      <c r="E179" s="351"/>
      <c r="F179" s="351"/>
      <c r="G179" s="351"/>
      <c r="H179" s="351"/>
      <c r="I179" s="351"/>
      <c r="J179" s="351"/>
      <c r="K179" s="351"/>
      <c r="L179" s="351"/>
      <c r="M179" s="351"/>
      <c r="N179" s="351"/>
      <c r="O179" s="351"/>
      <c r="P179" s="351"/>
      <c r="Q179" s="351"/>
      <c r="R179" s="351"/>
      <c r="S179" s="351"/>
      <c r="T179" s="351"/>
      <c r="U179" s="351"/>
      <c r="V179" s="351"/>
      <c r="W179" s="351"/>
      <c r="X179" s="351"/>
    </row>
    <row r="180" spans="2:24" s="26" customFormat="1" ht="12" x14ac:dyDescent="0.2">
      <c r="B180" s="158" t="s">
        <v>205</v>
      </c>
      <c r="C180" s="158"/>
      <c r="D180" s="341" t="s">
        <v>201</v>
      </c>
      <c r="E180" s="341"/>
      <c r="F180" s="341"/>
      <c r="G180" s="341"/>
      <c r="H180" s="341"/>
      <c r="I180" s="341"/>
      <c r="J180" s="341"/>
      <c r="K180" s="341"/>
      <c r="L180" s="341"/>
      <c r="M180" s="341"/>
      <c r="N180" s="341"/>
      <c r="O180" s="341"/>
      <c r="P180" s="341"/>
      <c r="Q180" s="341"/>
      <c r="R180" s="341"/>
      <c r="S180" s="341"/>
      <c r="T180" s="341"/>
      <c r="U180" s="341"/>
      <c r="V180" s="341"/>
      <c r="W180" s="341"/>
      <c r="X180" s="341"/>
    </row>
    <row r="181" spans="2:24" s="26" customFormat="1" ht="36" x14ac:dyDescent="0.2">
      <c r="B181" s="127" t="s">
        <v>207</v>
      </c>
      <c r="C181" s="127"/>
      <c r="D181" s="157" t="s">
        <v>381</v>
      </c>
      <c r="E181" s="127" t="s">
        <v>252</v>
      </c>
      <c r="F181" s="127" t="s">
        <v>360</v>
      </c>
      <c r="G181" s="127" t="s">
        <v>253</v>
      </c>
      <c r="H181" s="127" t="s">
        <v>203</v>
      </c>
      <c r="I181" s="127" t="s">
        <v>149</v>
      </c>
      <c r="J181" s="127" t="s">
        <v>32</v>
      </c>
      <c r="K181" s="127">
        <v>342733.49</v>
      </c>
      <c r="L181" s="127">
        <v>342733.49</v>
      </c>
      <c r="M181" s="127">
        <v>51410.03</v>
      </c>
      <c r="N181" s="127">
        <v>51410.03</v>
      </c>
      <c r="O181" s="172">
        <v>0</v>
      </c>
      <c r="P181" s="173"/>
      <c r="Q181" s="127">
        <v>0</v>
      </c>
      <c r="R181" s="152"/>
      <c r="S181" s="127">
        <v>0</v>
      </c>
      <c r="T181" s="152"/>
      <c r="U181" s="172">
        <v>291323.46000000002</v>
      </c>
      <c r="V181" s="173">
        <v>291323.46000000002</v>
      </c>
      <c r="W181" s="152">
        <v>0</v>
      </c>
      <c r="X181" s="152"/>
    </row>
    <row r="182" spans="2:24" s="26" customFormat="1" ht="12" x14ac:dyDescent="0.2">
      <c r="B182" s="366" t="s">
        <v>23</v>
      </c>
      <c r="C182" s="366"/>
      <c r="D182" s="366"/>
      <c r="E182" s="366"/>
      <c r="F182" s="366"/>
      <c r="G182" s="366"/>
      <c r="H182" s="366"/>
      <c r="I182" s="366"/>
      <c r="J182" s="366"/>
      <c r="K182" s="154">
        <f>K181+K175+K173+K172+K171+K170+K169+K168++K164+K161+K159+K158+K157+K156+K155+K154+K150+K149+K148+K147+K146+K145+K144+K142+K141+K140+K139+K138+K137+K135+K134+K133+K131+K129+K126+K122+K120+K118+K116+K114+K110+K112+K108+K106+K104+K102+K100+K98+K95+K93+K88+K87+K86+K85+K84+K82+K81+K80+K78+K77+K76+K75+K74+K73+K72+K71+K70+K69+K68+K67+K66+K65+K64+K63+K62+K61+K60+K59+K58+K57+K56+K55+K53+K52+K54+K50+K49+K48+K47+K46+K43+K42+K41+K40+K36+K35+K33+K29+K28+K27+K26+K24+K22+K21+K20+K19+K17+K15+K14+K13</f>
        <v>59479713.590000004</v>
      </c>
      <c r="L182" s="154">
        <f>L181+L173+L172+L171+L170+L169+L168+L161+L159+L158+L157+L156+L155+L154+L150+L149+L148+L147+L146+L145+L144+L138+L137+L135+L134+L133+L131+L129+L122+L120+L118+L116+L110+L106+L104+L102+L100+L98+L88+L87+L86+L85+L84+L82+L81+L80+L78+L77+L76+L75+L74+L73+L72+L71+L70+L69+L68+L67+L66+L65+L64+L62+L63+L61+L60+L59+L58+L57+L56+L55+L54+L53+L52+L50+L49+L48+L47+L46+L43+L42+L41+L40+L36+L35+L33+L29+L28+L27+L26+L24+L22+L21+L20+L19+L17+L15+L14</f>
        <v>46834678.590000011</v>
      </c>
      <c r="M182" s="154">
        <f>M175+M173+M172+M171+M170+M169+M168+M164+M161+M159+M158+M157+M156+M155+M154+M150+M149+M148+M147+M146+M145+M144+M142+M141+M139+M138+M137+M135+M133+M129+M126+M122+M120+M118+M116+M114+M112+M110+M108+M106+M104+M102+M100+M98+M93+M88+M87+M86+M85+M84+M82+M81+M80+M77+M73+M71+M65+M53+M52+M50+M49+M48+M47+M46+M41+M36+M35+M33+M29+M28+M27+M26+M24+M22+M21+M20+M19+M17+M15+M14+M13+M181</f>
        <v>7573340.6800000006</v>
      </c>
      <c r="N182" s="154">
        <f>N181+N173+N172+N171+N170+N169+N168+N161+N159+N158+N157+N156+N155+N154+N150+N149+N148+N147+N146+N145+N144+N138+N137+N135+N133+N129+N122+N120+N118+N116+N110+N106+N104+N102+N100+N98+N88+N87+N86+N85+N84+N82+N81+N80+N77+N73+N71+N65+N53+N52+N50+N49+N48+N47+N46+N41+N36+N35+N33+N29+N28+N27+N26+N24+N22+N21+N20+N19+N17+N15+N14</f>
        <v>6148711.7599999979</v>
      </c>
      <c r="O182" s="225">
        <f>O173+O172+O171+O170+O169+O168+O164+O161+O159+O158+O157+O156+O155+O154+O88+O87+O86+O85+O84+O82+O81+O80+O77+O78+O76+O75+O74+O73+O72+O71+O70+O69+O68+O67+O66+O65+O64+O63+O62+O61+O60+O59+O58+O57+O56+O55+O54+O53+O52+O43+O42+O40+O22+O21+O20+O19+O17+O15+O14+O13</f>
        <v>1469846.6500000001</v>
      </c>
      <c r="P182" s="225">
        <f>P173+P172+P171+P170+P169+P168+P161+P159+P158+P157+P156+P155+P154+P88+P87+P86+P85+P84+P82+P81+P80+P78+P77+P76+P75+P74+P73+P72+P71+P70+P69+P68+P66+P65+P64+P63+P62+P61+P60+P59+P58+P57+P56+P55+P54+P53+P52+P43+P42+P40+P22+P21+P20+P19+P17+P15+P14</f>
        <v>1395380.7099999997</v>
      </c>
      <c r="Q182" s="154">
        <f>Q140+Q137+Q135+Q134+Q131+Q95+Q78+Q76+Q75+Q74+Q72+Q70+Q69+Q68+Q67+Q66+Q64+Q63+Q62+Q61+Q60+Q59+Q58+Q57+Q56+Q55+Q54+Q52+Q42</f>
        <v>2859503.85</v>
      </c>
      <c r="R182" s="154">
        <f>R137+R135+R134+R131+R78+R76+R75+R74+R72+R70+R69+R68+R66+R64+R63+R62+R61+R60+R59+R58+R57+R56+R55+R54+R52+R42</f>
        <v>2636730.4300000006</v>
      </c>
      <c r="S182" s="154">
        <f>S118</f>
        <v>138967.14000000001</v>
      </c>
      <c r="T182" s="154">
        <f>T118</f>
        <v>6208.52</v>
      </c>
      <c r="U182" s="225">
        <f>U181+U175+U173+U172+U171+U170+U169+U168+U164+U161+U159+U158+U157+U156+U155+U154+U150+U149+U148+U147+U146+U145+U144+U142+U141+U140+U139+U138+U137+U135+U134+U133+U131+U129+U126+U122+U120+U118+U116+U114+U112+U110+U108+U106+U104+U102+U100+U98+U95+U93+U88+U87+U86+U85+U84+U82+U81+U80+U78+U77+U76+U75+U74+U73+U72+U71+U70+U69+U68+U67+U66+U65+U64+U62+U63+U61+U60+U59+U58+U57+U56+U55+U54+U53+U52+U50+U49+U48+U47+U46+U43+U42+U41+U40+U36+U35+U33+U29+U28+U27+U26+U24+U22+U21+U20+U19+U17+U15+U14+U13</f>
        <v>47438055.270000018</v>
      </c>
      <c r="V182" s="225">
        <f>V181+V173+V172+V171+V170+V169+V168+V161+V159+V158+V157+V156+V155+V154+V150+V149+V148+V147+V146+V145+V144+V138+V137+V135+V134+V133+V131+V129+V122+V120+V118+V116+V110+V106+V104+V102+V100+V98+V88+V87+V86+V85+V84+V82+V81+V80+V78+V77+V76+V75+V74+V73+V72+V71+V70+V69+V68+V66+V65+V64+V63+V62+V61+V60+V59+V58+V57+V56+V55+V54+V53+V52+V50+V49+V48+V47+V46+V43+V42+V41+V40+V36+V35+V33+V29+V28+V27+V26+V24+V22+V21+V20+V19+V17+V15+V14</f>
        <v>36647647.170000017</v>
      </c>
      <c r="W182" s="154">
        <v>0</v>
      </c>
      <c r="X182" s="154">
        <v>0</v>
      </c>
    </row>
    <row r="183" spans="2:24" s="26" customFormat="1" ht="12" x14ac:dyDescent="0.2">
      <c r="B183" s="166"/>
      <c r="C183" s="166"/>
      <c r="D183" s="166"/>
      <c r="E183" s="166"/>
      <c r="F183" s="166"/>
      <c r="G183" s="166"/>
      <c r="H183" s="166"/>
      <c r="I183" s="166"/>
      <c r="J183" s="166"/>
      <c r="K183" s="166"/>
      <c r="L183" s="166"/>
      <c r="M183" s="166"/>
      <c r="N183" s="167"/>
      <c r="O183" s="226"/>
      <c r="P183" s="227"/>
      <c r="Q183" s="166"/>
      <c r="R183" s="167"/>
      <c r="S183" s="166"/>
      <c r="T183" s="167"/>
      <c r="U183" s="226"/>
      <c r="V183" s="227"/>
      <c r="W183" s="167"/>
      <c r="X183" s="167"/>
    </row>
    <row r="184" spans="2:24" s="26" customFormat="1" ht="12" x14ac:dyDescent="0.2">
      <c r="N184" s="63"/>
      <c r="O184" s="228"/>
      <c r="P184" s="229"/>
      <c r="R184" s="63"/>
      <c r="T184" s="63"/>
      <c r="U184" s="228"/>
      <c r="V184" s="229"/>
      <c r="W184" s="63"/>
      <c r="X184" s="63"/>
    </row>
    <row r="185" spans="2:24" s="26" customFormat="1" ht="12" x14ac:dyDescent="0.2">
      <c r="N185" s="63"/>
      <c r="O185" s="228"/>
      <c r="P185" s="229"/>
      <c r="R185" s="63"/>
      <c r="T185" s="63"/>
      <c r="U185" s="228"/>
      <c r="V185" s="229"/>
      <c r="W185" s="63"/>
      <c r="X185" s="63"/>
    </row>
    <row r="186" spans="2:24" s="26" customFormat="1" ht="12" x14ac:dyDescent="0.2">
      <c r="N186" s="63"/>
      <c r="O186" s="228"/>
      <c r="P186" s="229"/>
      <c r="R186" s="63"/>
      <c r="T186" s="63"/>
      <c r="U186" s="228"/>
      <c r="V186" s="229"/>
      <c r="W186" s="63"/>
      <c r="X186" s="63"/>
    </row>
    <row r="187" spans="2:24" s="26" customFormat="1" ht="12" x14ac:dyDescent="0.2">
      <c r="N187" s="63"/>
      <c r="O187" s="228"/>
      <c r="P187" s="229"/>
      <c r="R187" s="63"/>
      <c r="T187" s="63"/>
      <c r="U187" s="228"/>
      <c r="V187" s="229"/>
      <c r="W187" s="63"/>
      <c r="X187" s="63"/>
    </row>
    <row r="188" spans="2:24" s="26" customFormat="1" ht="12" x14ac:dyDescent="0.2">
      <c r="N188" s="63"/>
      <c r="O188" s="228"/>
      <c r="P188" s="229"/>
      <c r="R188" s="63"/>
      <c r="T188" s="63"/>
      <c r="U188" s="228"/>
      <c r="V188" s="229"/>
      <c r="W188" s="63"/>
      <c r="X188" s="63"/>
    </row>
    <row r="189" spans="2:24" s="26" customFormat="1" ht="12" x14ac:dyDescent="0.2">
      <c r="N189" s="63"/>
      <c r="O189" s="228"/>
      <c r="P189" s="229"/>
      <c r="R189" s="63"/>
      <c r="T189" s="63"/>
      <c r="U189" s="228"/>
      <c r="V189" s="229"/>
      <c r="W189" s="63"/>
      <c r="X189" s="63"/>
    </row>
    <row r="190" spans="2:24" s="26" customFormat="1" ht="12" x14ac:dyDescent="0.2">
      <c r="N190" s="63"/>
      <c r="O190" s="228"/>
      <c r="P190" s="229"/>
      <c r="R190" s="63"/>
      <c r="T190" s="63"/>
      <c r="U190" s="228"/>
      <c r="V190" s="229"/>
      <c r="W190" s="63"/>
      <c r="X190" s="63"/>
    </row>
    <row r="191" spans="2:24" s="26" customFormat="1" ht="12" x14ac:dyDescent="0.2">
      <c r="N191" s="63"/>
      <c r="O191" s="228"/>
      <c r="P191" s="229"/>
      <c r="R191" s="63"/>
      <c r="T191" s="63"/>
      <c r="U191" s="228"/>
      <c r="V191" s="229"/>
      <c r="W191" s="63"/>
      <c r="X191" s="63"/>
    </row>
    <row r="192" spans="2:24" s="26" customFormat="1" ht="12" x14ac:dyDescent="0.2">
      <c r="N192" s="63"/>
      <c r="O192" s="228"/>
      <c r="P192" s="229"/>
      <c r="R192" s="63"/>
      <c r="T192" s="63"/>
      <c r="U192" s="228"/>
      <c r="V192" s="229"/>
      <c r="W192" s="63"/>
      <c r="X192" s="63"/>
    </row>
    <row r="193" spans="14:24" s="26" customFormat="1" ht="12" x14ac:dyDescent="0.2">
      <c r="N193" s="63"/>
      <c r="O193" s="228"/>
      <c r="P193" s="229"/>
      <c r="R193" s="63"/>
      <c r="T193" s="63"/>
      <c r="U193" s="228"/>
      <c r="V193" s="229"/>
      <c r="W193" s="63"/>
      <c r="X193" s="63"/>
    </row>
    <row r="194" spans="14:24" s="26" customFormat="1" ht="12" x14ac:dyDescent="0.2">
      <c r="N194" s="63"/>
      <c r="O194" s="228"/>
      <c r="P194" s="229"/>
      <c r="R194" s="63"/>
      <c r="T194" s="63"/>
      <c r="U194" s="228"/>
      <c r="V194" s="229"/>
      <c r="W194" s="63"/>
      <c r="X194" s="63"/>
    </row>
    <row r="195" spans="14:24" s="26" customFormat="1" ht="12" x14ac:dyDescent="0.2">
      <c r="N195" s="63"/>
      <c r="O195" s="228"/>
      <c r="P195" s="229"/>
      <c r="R195" s="63"/>
      <c r="T195" s="63"/>
      <c r="U195" s="228"/>
      <c r="V195" s="229"/>
      <c r="W195" s="63"/>
      <c r="X195" s="63"/>
    </row>
    <row r="196" spans="14:24" s="26" customFormat="1" ht="12" x14ac:dyDescent="0.2">
      <c r="N196" s="63"/>
      <c r="O196" s="228"/>
      <c r="P196" s="229"/>
      <c r="R196" s="63"/>
      <c r="T196" s="63"/>
      <c r="U196" s="228"/>
      <c r="V196" s="229"/>
      <c r="W196" s="63"/>
      <c r="X196" s="63"/>
    </row>
    <row r="197" spans="14:24" s="26" customFormat="1" ht="12" x14ac:dyDescent="0.2">
      <c r="N197" s="63"/>
      <c r="O197" s="228"/>
      <c r="P197" s="229"/>
      <c r="R197" s="63"/>
      <c r="T197" s="63"/>
      <c r="U197" s="228"/>
      <c r="V197" s="229"/>
      <c r="W197" s="63"/>
      <c r="X197" s="63"/>
    </row>
    <row r="198" spans="14:24" s="26" customFormat="1" ht="12" x14ac:dyDescent="0.2">
      <c r="N198" s="63"/>
      <c r="O198" s="228"/>
      <c r="P198" s="229"/>
      <c r="R198" s="63"/>
      <c r="T198" s="63"/>
      <c r="U198" s="228"/>
      <c r="V198" s="229"/>
      <c r="W198" s="63"/>
      <c r="X198" s="63"/>
    </row>
    <row r="199" spans="14:24" s="26" customFormat="1" ht="12" x14ac:dyDescent="0.2">
      <c r="N199" s="63"/>
      <c r="O199" s="228"/>
      <c r="P199" s="229"/>
      <c r="R199" s="63"/>
      <c r="T199" s="63"/>
      <c r="U199" s="228"/>
      <c r="V199" s="229"/>
      <c r="W199" s="63"/>
      <c r="X199" s="63"/>
    </row>
    <row r="200" spans="14:24" s="26" customFormat="1" ht="12" x14ac:dyDescent="0.2">
      <c r="N200" s="63"/>
      <c r="O200" s="228"/>
      <c r="P200" s="229"/>
      <c r="R200" s="63"/>
      <c r="T200" s="63"/>
      <c r="U200" s="228"/>
      <c r="V200" s="229"/>
      <c r="W200" s="63"/>
      <c r="X200" s="63"/>
    </row>
    <row r="201" spans="14:24" s="26" customFormat="1" ht="12" x14ac:dyDescent="0.2">
      <c r="N201" s="63"/>
      <c r="O201" s="228"/>
      <c r="P201" s="229"/>
      <c r="R201" s="63"/>
      <c r="T201" s="63"/>
      <c r="U201" s="228"/>
      <c r="V201" s="229"/>
      <c r="W201" s="63"/>
      <c r="X201" s="63"/>
    </row>
    <row r="202" spans="14:24" s="26" customFormat="1" ht="12" x14ac:dyDescent="0.2">
      <c r="N202" s="63"/>
      <c r="O202" s="228"/>
      <c r="P202" s="229"/>
      <c r="R202" s="63"/>
      <c r="T202" s="63"/>
      <c r="U202" s="228"/>
      <c r="V202" s="229"/>
      <c r="W202" s="63"/>
      <c r="X202" s="63"/>
    </row>
    <row r="203" spans="14:24" s="26" customFormat="1" ht="12" x14ac:dyDescent="0.2">
      <c r="N203" s="63"/>
      <c r="O203" s="228"/>
      <c r="P203" s="229"/>
      <c r="R203" s="63"/>
      <c r="T203" s="63"/>
      <c r="U203" s="228"/>
      <c r="V203" s="229"/>
      <c r="W203" s="63"/>
      <c r="X203" s="63"/>
    </row>
    <row r="204" spans="14:24" s="26" customFormat="1" ht="12" x14ac:dyDescent="0.2">
      <c r="N204" s="63"/>
      <c r="O204" s="228"/>
      <c r="P204" s="229"/>
      <c r="R204" s="63"/>
      <c r="T204" s="63"/>
      <c r="U204" s="228"/>
      <c r="V204" s="229"/>
      <c r="W204" s="63"/>
      <c r="X204" s="63"/>
    </row>
    <row r="205" spans="14:24" s="26" customFormat="1" ht="12" x14ac:dyDescent="0.2">
      <c r="N205" s="63"/>
      <c r="O205" s="228"/>
      <c r="P205" s="229"/>
      <c r="R205" s="63"/>
      <c r="T205" s="63"/>
      <c r="U205" s="228"/>
      <c r="V205" s="229"/>
      <c r="W205" s="63"/>
      <c r="X205" s="63"/>
    </row>
    <row r="206" spans="14:24" s="26" customFormat="1" ht="12" x14ac:dyDescent="0.2">
      <c r="N206" s="63"/>
      <c r="O206" s="228"/>
      <c r="P206" s="229"/>
      <c r="R206" s="63"/>
      <c r="T206" s="63"/>
      <c r="U206" s="228"/>
      <c r="V206" s="229"/>
      <c r="W206" s="63"/>
      <c r="X206" s="63"/>
    </row>
    <row r="207" spans="14:24" s="26" customFormat="1" ht="12" x14ac:dyDescent="0.2">
      <c r="N207" s="63"/>
      <c r="O207" s="228"/>
      <c r="P207" s="229"/>
      <c r="R207" s="63"/>
      <c r="T207" s="63"/>
      <c r="U207" s="228"/>
      <c r="V207" s="229"/>
      <c r="W207" s="63"/>
      <c r="X207" s="63"/>
    </row>
    <row r="208" spans="14:24" s="26" customFormat="1" ht="12" x14ac:dyDescent="0.2">
      <c r="N208" s="63"/>
      <c r="O208" s="228"/>
      <c r="P208" s="229"/>
      <c r="R208" s="63"/>
      <c r="T208" s="63"/>
      <c r="U208" s="228"/>
      <c r="V208" s="229"/>
      <c r="W208" s="63"/>
      <c r="X208" s="63"/>
    </row>
    <row r="209" spans="14:24" s="26" customFormat="1" ht="12" x14ac:dyDescent="0.2">
      <c r="N209" s="63"/>
      <c r="O209" s="228"/>
      <c r="P209" s="229"/>
      <c r="R209" s="63"/>
      <c r="T209" s="63"/>
      <c r="U209" s="228"/>
      <c r="V209" s="229"/>
      <c r="W209" s="63"/>
      <c r="X209" s="63"/>
    </row>
    <row r="210" spans="14:24" s="26" customFormat="1" ht="12" x14ac:dyDescent="0.2">
      <c r="N210" s="63"/>
      <c r="O210" s="228"/>
      <c r="P210" s="229"/>
      <c r="R210" s="63"/>
      <c r="T210" s="63"/>
      <c r="U210" s="228"/>
      <c r="V210" s="229"/>
      <c r="W210" s="63"/>
      <c r="X210" s="63"/>
    </row>
    <row r="211" spans="14:24" s="26" customFormat="1" ht="12" x14ac:dyDescent="0.2">
      <c r="N211" s="63"/>
      <c r="O211" s="228"/>
      <c r="P211" s="229"/>
      <c r="R211" s="63"/>
      <c r="T211" s="63"/>
      <c r="U211" s="228"/>
      <c r="V211" s="229"/>
      <c r="W211" s="63"/>
      <c r="X211" s="63"/>
    </row>
    <row r="212" spans="14:24" s="26" customFormat="1" ht="12" x14ac:dyDescent="0.2">
      <c r="N212" s="63"/>
      <c r="O212" s="228"/>
      <c r="P212" s="229"/>
      <c r="R212" s="63"/>
      <c r="T212" s="63"/>
      <c r="U212" s="228"/>
      <c r="V212" s="229"/>
      <c r="W212" s="63"/>
      <c r="X212" s="63"/>
    </row>
    <row r="213" spans="14:24" s="26" customFormat="1" ht="12" x14ac:dyDescent="0.2">
      <c r="N213" s="63"/>
      <c r="O213" s="228"/>
      <c r="P213" s="229"/>
      <c r="R213" s="63"/>
      <c r="T213" s="63"/>
      <c r="U213" s="228"/>
      <c r="V213" s="229"/>
      <c r="W213" s="63"/>
      <c r="X213" s="63"/>
    </row>
    <row r="214" spans="14:24" s="26" customFormat="1" ht="12" x14ac:dyDescent="0.2">
      <c r="N214" s="63"/>
      <c r="O214" s="228"/>
      <c r="P214" s="229"/>
      <c r="R214" s="63"/>
      <c r="T214" s="63"/>
      <c r="U214" s="228"/>
      <c r="V214" s="229"/>
      <c r="W214" s="63"/>
      <c r="X214" s="63"/>
    </row>
    <row r="215" spans="14:24" s="26" customFormat="1" ht="12" x14ac:dyDescent="0.2">
      <c r="N215" s="63"/>
      <c r="O215" s="228"/>
      <c r="P215" s="229"/>
      <c r="R215" s="63"/>
      <c r="T215" s="63"/>
      <c r="U215" s="228"/>
      <c r="V215" s="229"/>
      <c r="W215" s="63"/>
      <c r="X215" s="63"/>
    </row>
    <row r="216" spans="14:24" s="26" customFormat="1" ht="12" x14ac:dyDescent="0.2">
      <c r="N216" s="63"/>
      <c r="O216" s="228"/>
      <c r="P216" s="229"/>
      <c r="R216" s="63"/>
      <c r="T216" s="63"/>
      <c r="U216" s="228"/>
      <c r="V216" s="229"/>
      <c r="W216" s="63"/>
      <c r="X216" s="63"/>
    </row>
    <row r="217" spans="14:24" s="26" customFormat="1" ht="12" x14ac:dyDescent="0.2">
      <c r="N217" s="63"/>
      <c r="O217" s="228"/>
      <c r="P217" s="229"/>
      <c r="R217" s="63"/>
      <c r="T217" s="63"/>
      <c r="U217" s="228"/>
      <c r="V217" s="229"/>
      <c r="W217" s="63"/>
      <c r="X217" s="63"/>
    </row>
    <row r="218" spans="14:24" s="26" customFormat="1" ht="12" x14ac:dyDescent="0.2">
      <c r="N218" s="63"/>
      <c r="O218" s="228"/>
      <c r="P218" s="229"/>
      <c r="R218" s="63"/>
      <c r="T218" s="63"/>
      <c r="U218" s="228"/>
      <c r="V218" s="229"/>
      <c r="W218" s="63"/>
      <c r="X218" s="63"/>
    </row>
    <row r="219" spans="14:24" s="26" customFormat="1" ht="12" x14ac:dyDescent="0.2">
      <c r="N219" s="63"/>
      <c r="O219" s="228"/>
      <c r="P219" s="229"/>
      <c r="R219" s="63"/>
      <c r="T219" s="63"/>
      <c r="U219" s="228"/>
      <c r="V219" s="229"/>
      <c r="W219" s="63"/>
      <c r="X219" s="63"/>
    </row>
    <row r="220" spans="14:24" s="26" customFormat="1" ht="12" x14ac:dyDescent="0.2">
      <c r="N220" s="63"/>
      <c r="O220" s="228"/>
      <c r="P220" s="229"/>
      <c r="R220" s="63"/>
      <c r="T220" s="63"/>
      <c r="U220" s="228"/>
      <c r="V220" s="229"/>
      <c r="W220" s="63"/>
      <c r="X220" s="63"/>
    </row>
    <row r="221" spans="14:24" s="26" customFormat="1" ht="12" x14ac:dyDescent="0.2">
      <c r="N221" s="63"/>
      <c r="O221" s="228"/>
      <c r="P221" s="229"/>
      <c r="R221" s="63"/>
      <c r="T221" s="63"/>
      <c r="U221" s="228"/>
      <c r="V221" s="229"/>
      <c r="W221" s="63"/>
      <c r="X221" s="63"/>
    </row>
    <row r="222" spans="14:24" s="26" customFormat="1" ht="12" x14ac:dyDescent="0.2">
      <c r="N222" s="63"/>
      <c r="O222" s="228"/>
      <c r="P222" s="229"/>
      <c r="R222" s="63"/>
      <c r="T222" s="63"/>
      <c r="U222" s="228"/>
      <c r="V222" s="229"/>
      <c r="W222" s="63"/>
      <c r="X222" s="63"/>
    </row>
    <row r="223" spans="14:24" s="26" customFormat="1" ht="12" x14ac:dyDescent="0.2">
      <c r="N223" s="63"/>
      <c r="O223" s="228"/>
      <c r="P223" s="229"/>
      <c r="R223" s="63"/>
      <c r="T223" s="63"/>
      <c r="U223" s="228"/>
      <c r="V223" s="229"/>
      <c r="W223" s="63"/>
      <c r="X223" s="63"/>
    </row>
    <row r="224" spans="14:24" s="26" customFormat="1" ht="12" x14ac:dyDescent="0.2">
      <c r="N224" s="63"/>
      <c r="O224" s="228"/>
      <c r="P224" s="229"/>
      <c r="R224" s="63"/>
      <c r="T224" s="63"/>
      <c r="U224" s="228"/>
      <c r="V224" s="229"/>
      <c r="W224" s="63"/>
      <c r="X224" s="63"/>
    </row>
    <row r="225" spans="14:24" s="26" customFormat="1" ht="12" x14ac:dyDescent="0.2">
      <c r="N225" s="63"/>
      <c r="O225" s="228"/>
      <c r="P225" s="229"/>
      <c r="R225" s="63"/>
      <c r="T225" s="63"/>
      <c r="U225" s="228"/>
      <c r="V225" s="229"/>
      <c r="W225" s="63"/>
      <c r="X225" s="63"/>
    </row>
    <row r="226" spans="14:24" s="26" customFormat="1" ht="12" x14ac:dyDescent="0.2">
      <c r="N226" s="63"/>
      <c r="O226" s="228"/>
      <c r="P226" s="229"/>
      <c r="R226" s="63"/>
      <c r="T226" s="63"/>
      <c r="U226" s="228"/>
      <c r="V226" s="229"/>
      <c r="W226" s="63"/>
      <c r="X226" s="63"/>
    </row>
    <row r="227" spans="14:24" s="26" customFormat="1" ht="12" x14ac:dyDescent="0.2">
      <c r="N227" s="63"/>
      <c r="O227" s="228"/>
      <c r="P227" s="229"/>
      <c r="R227" s="63"/>
      <c r="T227" s="63"/>
      <c r="U227" s="228"/>
      <c r="V227" s="229"/>
      <c r="W227" s="63"/>
      <c r="X227" s="63"/>
    </row>
    <row r="228" spans="14:24" s="26" customFormat="1" ht="12" x14ac:dyDescent="0.2">
      <c r="N228" s="63"/>
      <c r="O228" s="228"/>
      <c r="P228" s="229"/>
      <c r="R228" s="63"/>
      <c r="T228" s="63"/>
      <c r="U228" s="228"/>
      <c r="V228" s="229"/>
      <c r="W228" s="63"/>
      <c r="X228" s="63"/>
    </row>
    <row r="229" spans="14:24" s="26" customFormat="1" ht="12" x14ac:dyDescent="0.2">
      <c r="N229" s="63"/>
      <c r="O229" s="228"/>
      <c r="P229" s="229"/>
      <c r="R229" s="63"/>
      <c r="T229" s="63"/>
      <c r="U229" s="228"/>
      <c r="V229" s="229"/>
      <c r="W229" s="63"/>
      <c r="X229" s="63"/>
    </row>
    <row r="230" spans="14:24" s="26" customFormat="1" ht="12" x14ac:dyDescent="0.2">
      <c r="N230" s="63"/>
      <c r="O230" s="228"/>
      <c r="P230" s="229"/>
      <c r="R230" s="63"/>
      <c r="T230" s="63"/>
      <c r="U230" s="228"/>
      <c r="V230" s="229"/>
      <c r="W230" s="63"/>
      <c r="X230" s="63"/>
    </row>
    <row r="231" spans="14:24" s="26" customFormat="1" ht="12" x14ac:dyDescent="0.2">
      <c r="N231" s="63"/>
      <c r="O231" s="228"/>
      <c r="P231" s="229"/>
      <c r="R231" s="63"/>
      <c r="T231" s="63"/>
      <c r="U231" s="228"/>
      <c r="V231" s="229"/>
      <c r="W231" s="63"/>
      <c r="X231" s="63"/>
    </row>
    <row r="232" spans="14:24" s="26" customFormat="1" ht="12" x14ac:dyDescent="0.2">
      <c r="N232" s="63"/>
      <c r="O232" s="228"/>
      <c r="P232" s="229"/>
      <c r="R232" s="63"/>
      <c r="T232" s="63"/>
      <c r="U232" s="228"/>
      <c r="V232" s="229"/>
      <c r="W232" s="63"/>
      <c r="X232" s="63"/>
    </row>
    <row r="233" spans="14:24" s="26" customFormat="1" ht="12" x14ac:dyDescent="0.2">
      <c r="N233" s="63"/>
      <c r="O233" s="228"/>
      <c r="P233" s="229"/>
      <c r="R233" s="63"/>
      <c r="T233" s="63"/>
      <c r="U233" s="228"/>
      <c r="V233" s="229"/>
      <c r="W233" s="63"/>
      <c r="X233" s="63"/>
    </row>
    <row r="234" spans="14:24" s="26" customFormat="1" ht="12" x14ac:dyDescent="0.2">
      <c r="N234" s="63"/>
      <c r="O234" s="228"/>
      <c r="P234" s="229"/>
      <c r="R234" s="63"/>
      <c r="T234" s="63"/>
      <c r="U234" s="228"/>
      <c r="V234" s="229"/>
      <c r="W234" s="63"/>
      <c r="X234" s="63"/>
    </row>
    <row r="235" spans="14:24" s="26" customFormat="1" ht="12" x14ac:dyDescent="0.2">
      <c r="N235" s="63"/>
      <c r="O235" s="228"/>
      <c r="P235" s="229"/>
      <c r="R235" s="63"/>
      <c r="T235" s="63"/>
      <c r="U235" s="228"/>
      <c r="V235" s="229"/>
      <c r="W235" s="63"/>
      <c r="X235" s="63"/>
    </row>
    <row r="236" spans="14:24" s="26" customFormat="1" ht="12" x14ac:dyDescent="0.2">
      <c r="N236" s="63"/>
      <c r="O236" s="228"/>
      <c r="P236" s="229"/>
      <c r="R236" s="63"/>
      <c r="T236" s="63"/>
      <c r="U236" s="228"/>
      <c r="V236" s="229"/>
      <c r="W236" s="63"/>
      <c r="X236" s="63"/>
    </row>
    <row r="237" spans="14:24" s="26" customFormat="1" ht="12" x14ac:dyDescent="0.2">
      <c r="N237" s="63"/>
      <c r="O237" s="228"/>
      <c r="P237" s="229"/>
      <c r="R237" s="63"/>
      <c r="T237" s="63"/>
      <c r="U237" s="228"/>
      <c r="V237" s="229"/>
      <c r="W237" s="63"/>
      <c r="X237" s="63"/>
    </row>
    <row r="238" spans="14:24" s="26" customFormat="1" ht="12" x14ac:dyDescent="0.2">
      <c r="N238" s="63"/>
      <c r="O238" s="228"/>
      <c r="P238" s="229"/>
      <c r="R238" s="63"/>
      <c r="T238" s="63"/>
      <c r="U238" s="228"/>
      <c r="V238" s="229"/>
      <c r="W238" s="63"/>
      <c r="X238" s="63"/>
    </row>
    <row r="239" spans="14:24" s="26" customFormat="1" ht="12" x14ac:dyDescent="0.2">
      <c r="N239" s="63"/>
      <c r="O239" s="228"/>
      <c r="P239" s="229"/>
      <c r="R239" s="63"/>
      <c r="T239" s="63"/>
      <c r="U239" s="228"/>
      <c r="V239" s="229"/>
      <c r="W239" s="63"/>
      <c r="X239" s="63"/>
    </row>
    <row r="240" spans="14:24" s="26" customFormat="1" ht="12" x14ac:dyDescent="0.2">
      <c r="N240" s="63"/>
      <c r="O240" s="228"/>
      <c r="P240" s="229"/>
      <c r="R240" s="63"/>
      <c r="T240" s="63"/>
      <c r="U240" s="228"/>
      <c r="V240" s="229"/>
      <c r="W240" s="63"/>
      <c r="X240" s="63"/>
    </row>
    <row r="241" spans="14:24" s="26" customFormat="1" ht="12" x14ac:dyDescent="0.2">
      <c r="N241" s="63"/>
      <c r="O241" s="228"/>
      <c r="P241" s="229"/>
      <c r="R241" s="63"/>
      <c r="T241" s="63"/>
      <c r="U241" s="228"/>
      <c r="V241" s="229"/>
      <c r="W241" s="63"/>
      <c r="X241" s="63"/>
    </row>
    <row r="242" spans="14:24" s="26" customFormat="1" ht="12" x14ac:dyDescent="0.2">
      <c r="N242" s="63"/>
      <c r="O242" s="228"/>
      <c r="P242" s="229"/>
      <c r="R242" s="63"/>
      <c r="T242" s="63"/>
      <c r="U242" s="228"/>
      <c r="V242" s="229"/>
      <c r="W242" s="63"/>
      <c r="X242" s="63"/>
    </row>
    <row r="243" spans="14:24" s="26" customFormat="1" ht="12" x14ac:dyDescent="0.2">
      <c r="N243" s="63"/>
      <c r="O243" s="228"/>
      <c r="P243" s="229"/>
      <c r="R243" s="63"/>
      <c r="T243" s="63"/>
      <c r="U243" s="228"/>
      <c r="V243" s="229"/>
      <c r="W243" s="63"/>
      <c r="X243" s="63"/>
    </row>
    <row r="244" spans="14:24" s="26" customFormat="1" ht="12" x14ac:dyDescent="0.2">
      <c r="N244" s="63"/>
      <c r="O244" s="228"/>
      <c r="P244" s="229"/>
      <c r="R244" s="63"/>
      <c r="T244" s="63"/>
      <c r="U244" s="228"/>
      <c r="V244" s="229"/>
      <c r="W244" s="63"/>
      <c r="X244" s="63"/>
    </row>
    <row r="245" spans="14:24" s="26" customFormat="1" ht="12" x14ac:dyDescent="0.2">
      <c r="N245" s="63"/>
      <c r="O245" s="228"/>
      <c r="P245" s="229"/>
      <c r="R245" s="63"/>
      <c r="T245" s="63"/>
      <c r="U245" s="228"/>
      <c r="V245" s="229"/>
      <c r="W245" s="63"/>
      <c r="X245" s="63"/>
    </row>
    <row r="246" spans="14:24" s="26" customFormat="1" ht="12" x14ac:dyDescent="0.2">
      <c r="N246" s="63"/>
      <c r="O246" s="228"/>
      <c r="P246" s="229"/>
      <c r="R246" s="63"/>
      <c r="T246" s="63"/>
      <c r="U246" s="228"/>
      <c r="V246" s="229"/>
      <c r="W246" s="63"/>
      <c r="X246" s="63"/>
    </row>
    <row r="247" spans="14:24" s="26" customFormat="1" ht="12" x14ac:dyDescent="0.2">
      <c r="N247" s="63"/>
      <c r="O247" s="228"/>
      <c r="P247" s="229"/>
      <c r="R247" s="63"/>
      <c r="T247" s="63"/>
      <c r="U247" s="228"/>
      <c r="V247" s="229"/>
      <c r="W247" s="63"/>
      <c r="X247" s="63"/>
    </row>
    <row r="248" spans="14:24" s="26" customFormat="1" ht="12" x14ac:dyDescent="0.2">
      <c r="N248" s="63"/>
      <c r="O248" s="228"/>
      <c r="P248" s="229"/>
      <c r="R248" s="63"/>
      <c r="T248" s="63"/>
      <c r="U248" s="228"/>
      <c r="V248" s="229"/>
      <c r="W248" s="63"/>
      <c r="X248" s="63"/>
    </row>
    <row r="249" spans="14:24" s="26" customFormat="1" ht="12" x14ac:dyDescent="0.2">
      <c r="N249" s="63"/>
      <c r="O249" s="228"/>
      <c r="P249" s="229"/>
      <c r="R249" s="63"/>
      <c r="T249" s="63"/>
      <c r="U249" s="228"/>
      <c r="V249" s="229"/>
      <c r="W249" s="63"/>
      <c r="X249" s="63"/>
    </row>
    <row r="250" spans="14:24" s="26" customFormat="1" ht="12" x14ac:dyDescent="0.2">
      <c r="N250" s="63"/>
      <c r="O250" s="228"/>
      <c r="P250" s="229"/>
      <c r="R250" s="63"/>
      <c r="T250" s="63"/>
      <c r="U250" s="228"/>
      <c r="V250" s="229"/>
      <c r="W250" s="63"/>
      <c r="X250" s="63"/>
    </row>
    <row r="251" spans="14:24" s="26" customFormat="1" ht="12" x14ac:dyDescent="0.2">
      <c r="N251" s="63"/>
      <c r="O251" s="228"/>
      <c r="P251" s="229"/>
      <c r="R251" s="63"/>
      <c r="T251" s="63"/>
      <c r="U251" s="228"/>
      <c r="V251" s="229"/>
      <c r="W251" s="63"/>
      <c r="X251" s="63"/>
    </row>
    <row r="252" spans="14:24" s="26" customFormat="1" ht="12" x14ac:dyDescent="0.2">
      <c r="N252" s="63"/>
      <c r="O252" s="228"/>
      <c r="P252" s="229"/>
      <c r="R252" s="63"/>
      <c r="T252" s="63"/>
      <c r="U252" s="228"/>
      <c r="V252" s="229"/>
      <c r="W252" s="63"/>
      <c r="X252" s="63"/>
    </row>
    <row r="253" spans="14:24" s="26" customFormat="1" ht="12" x14ac:dyDescent="0.2">
      <c r="N253" s="63"/>
      <c r="O253" s="228"/>
      <c r="P253" s="229"/>
      <c r="R253" s="63"/>
      <c r="T253" s="63"/>
      <c r="U253" s="228"/>
      <c r="V253" s="229"/>
      <c r="W253" s="63"/>
      <c r="X253" s="63"/>
    </row>
    <row r="254" spans="14:24" s="26" customFormat="1" ht="12" x14ac:dyDescent="0.2">
      <c r="N254" s="63"/>
      <c r="O254" s="228"/>
      <c r="P254" s="229"/>
      <c r="R254" s="63"/>
      <c r="T254" s="63"/>
      <c r="U254" s="228"/>
      <c r="V254" s="229"/>
      <c r="W254" s="63"/>
      <c r="X254" s="63"/>
    </row>
    <row r="255" spans="14:24" s="26" customFormat="1" ht="12" x14ac:dyDescent="0.2">
      <c r="N255" s="63"/>
      <c r="O255" s="228"/>
      <c r="P255" s="229"/>
      <c r="R255" s="63"/>
      <c r="T255" s="63"/>
      <c r="U255" s="228"/>
      <c r="V255" s="229"/>
      <c r="W255" s="63"/>
      <c r="X255" s="63"/>
    </row>
    <row r="256" spans="14:24" s="26" customFormat="1" ht="12" x14ac:dyDescent="0.2">
      <c r="N256" s="63"/>
      <c r="O256" s="228"/>
      <c r="P256" s="229"/>
      <c r="R256" s="63"/>
      <c r="T256" s="63"/>
      <c r="U256" s="228"/>
      <c r="V256" s="229"/>
      <c r="W256" s="63"/>
      <c r="X256" s="63"/>
    </row>
    <row r="257" spans="14:24" s="26" customFormat="1" ht="12" x14ac:dyDescent="0.2">
      <c r="N257" s="63"/>
      <c r="O257" s="228"/>
      <c r="P257" s="229"/>
      <c r="R257" s="63"/>
      <c r="T257" s="63"/>
      <c r="U257" s="228"/>
      <c r="V257" s="229"/>
      <c r="W257" s="63"/>
      <c r="X257" s="63"/>
    </row>
    <row r="258" spans="14:24" s="26" customFormat="1" ht="12" x14ac:dyDescent="0.2">
      <c r="N258" s="63"/>
      <c r="O258" s="228"/>
      <c r="P258" s="229"/>
      <c r="R258" s="63"/>
      <c r="T258" s="63"/>
      <c r="U258" s="228"/>
      <c r="V258" s="229"/>
      <c r="W258" s="63"/>
      <c r="X258" s="63"/>
    </row>
    <row r="259" spans="14:24" s="26" customFormat="1" ht="12" x14ac:dyDescent="0.2">
      <c r="N259" s="63"/>
      <c r="O259" s="228"/>
      <c r="P259" s="229"/>
      <c r="R259" s="63"/>
      <c r="T259" s="63"/>
      <c r="U259" s="228"/>
      <c r="V259" s="229"/>
      <c r="W259" s="63"/>
      <c r="X259" s="63"/>
    </row>
    <row r="260" spans="14:24" s="26" customFormat="1" ht="12" x14ac:dyDescent="0.2">
      <c r="N260" s="63"/>
      <c r="O260" s="228"/>
      <c r="P260" s="229"/>
      <c r="R260" s="63"/>
      <c r="T260" s="63"/>
      <c r="U260" s="228"/>
      <c r="V260" s="229"/>
      <c r="W260" s="63"/>
      <c r="X260" s="63"/>
    </row>
    <row r="261" spans="14:24" s="26" customFormat="1" ht="12" x14ac:dyDescent="0.2">
      <c r="N261" s="63"/>
      <c r="O261" s="228"/>
      <c r="P261" s="229"/>
      <c r="R261" s="63"/>
      <c r="T261" s="63"/>
      <c r="U261" s="228"/>
      <c r="V261" s="229"/>
      <c r="W261" s="63"/>
      <c r="X261" s="63"/>
    </row>
    <row r="262" spans="14:24" s="26" customFormat="1" ht="12" x14ac:dyDescent="0.2">
      <c r="N262" s="63"/>
      <c r="O262" s="228"/>
      <c r="P262" s="229"/>
      <c r="R262" s="63"/>
      <c r="T262" s="63"/>
      <c r="U262" s="228"/>
      <c r="V262" s="229"/>
      <c r="W262" s="63"/>
      <c r="X262" s="63"/>
    </row>
    <row r="263" spans="14:24" s="26" customFormat="1" ht="12" x14ac:dyDescent="0.2">
      <c r="N263" s="63"/>
      <c r="O263" s="228"/>
      <c r="P263" s="229"/>
      <c r="R263" s="63"/>
      <c r="T263" s="63"/>
      <c r="U263" s="228"/>
      <c r="V263" s="229"/>
      <c r="W263" s="63"/>
      <c r="X263" s="63"/>
    </row>
    <row r="264" spans="14:24" s="26" customFormat="1" ht="12" x14ac:dyDescent="0.2">
      <c r="N264" s="63"/>
      <c r="O264" s="228"/>
      <c r="P264" s="229"/>
      <c r="R264" s="63"/>
      <c r="T264" s="63"/>
      <c r="U264" s="228"/>
      <c r="V264" s="229"/>
      <c r="W264" s="63"/>
      <c r="X264" s="63"/>
    </row>
    <row r="265" spans="14:24" s="26" customFormat="1" ht="12" x14ac:dyDescent="0.2">
      <c r="N265" s="63"/>
      <c r="O265" s="228"/>
      <c r="P265" s="229"/>
      <c r="R265" s="63"/>
      <c r="T265" s="63"/>
      <c r="U265" s="228"/>
      <c r="V265" s="229"/>
      <c r="W265" s="63"/>
      <c r="X265" s="63"/>
    </row>
    <row r="266" spans="14:24" s="26" customFormat="1" ht="12" x14ac:dyDescent="0.2">
      <c r="N266" s="63"/>
      <c r="O266" s="228"/>
      <c r="P266" s="229"/>
      <c r="R266" s="63"/>
      <c r="T266" s="63"/>
      <c r="U266" s="228"/>
      <c r="V266" s="229"/>
      <c r="W266" s="63"/>
      <c r="X266" s="63"/>
    </row>
    <row r="267" spans="14:24" s="26" customFormat="1" ht="12" x14ac:dyDescent="0.2">
      <c r="N267" s="63"/>
      <c r="O267" s="228"/>
      <c r="P267" s="229"/>
      <c r="R267" s="63"/>
      <c r="T267" s="63"/>
      <c r="U267" s="228"/>
      <c r="V267" s="229"/>
      <c r="W267" s="63"/>
      <c r="X267" s="63"/>
    </row>
    <row r="268" spans="14:24" s="26" customFormat="1" ht="12" x14ac:dyDescent="0.2">
      <c r="N268" s="63"/>
      <c r="O268" s="228"/>
      <c r="P268" s="229"/>
      <c r="R268" s="63"/>
      <c r="T268" s="63"/>
      <c r="U268" s="228"/>
      <c r="V268" s="229"/>
      <c r="W268" s="63"/>
      <c r="X268" s="63"/>
    </row>
    <row r="269" spans="14:24" s="26" customFormat="1" ht="12" x14ac:dyDescent="0.2">
      <c r="N269" s="63"/>
      <c r="O269" s="228"/>
      <c r="P269" s="229"/>
      <c r="R269" s="63"/>
      <c r="T269" s="63"/>
      <c r="U269" s="228"/>
      <c r="V269" s="229"/>
      <c r="W269" s="63"/>
      <c r="X269" s="63"/>
    </row>
    <row r="270" spans="14:24" s="26" customFormat="1" ht="12" x14ac:dyDescent="0.2">
      <c r="N270" s="63"/>
      <c r="O270" s="228"/>
      <c r="P270" s="229"/>
      <c r="R270" s="63"/>
      <c r="T270" s="63"/>
      <c r="U270" s="228"/>
      <c r="V270" s="229"/>
      <c r="W270" s="63"/>
      <c r="X270" s="63"/>
    </row>
    <row r="271" spans="14:24" s="26" customFormat="1" ht="12" x14ac:dyDescent="0.2">
      <c r="N271" s="63"/>
      <c r="O271" s="228"/>
      <c r="P271" s="229"/>
      <c r="R271" s="63"/>
      <c r="T271" s="63"/>
      <c r="U271" s="228"/>
      <c r="V271" s="229"/>
      <c r="W271" s="63"/>
      <c r="X271" s="63"/>
    </row>
    <row r="272" spans="14:24" s="26" customFormat="1" ht="12" x14ac:dyDescent="0.2">
      <c r="N272" s="63"/>
      <c r="O272" s="228"/>
      <c r="P272" s="229"/>
      <c r="R272" s="63"/>
      <c r="T272" s="63"/>
      <c r="U272" s="228"/>
      <c r="V272" s="229"/>
      <c r="W272" s="63"/>
      <c r="X272" s="63"/>
    </row>
    <row r="273" spans="14:24" s="26" customFormat="1" ht="12" x14ac:dyDescent="0.2">
      <c r="N273" s="63"/>
      <c r="O273" s="228"/>
      <c r="P273" s="229"/>
      <c r="R273" s="63"/>
      <c r="T273" s="63"/>
      <c r="U273" s="228"/>
      <c r="V273" s="229"/>
      <c r="W273" s="63"/>
      <c r="X273" s="63"/>
    </row>
    <row r="274" spans="14:24" s="26" customFormat="1" ht="12" x14ac:dyDescent="0.2">
      <c r="N274" s="63"/>
      <c r="O274" s="228"/>
      <c r="P274" s="229"/>
      <c r="R274" s="63"/>
      <c r="T274" s="63"/>
      <c r="U274" s="228"/>
      <c r="V274" s="229"/>
      <c r="W274" s="63"/>
      <c r="X274" s="63"/>
    </row>
    <row r="275" spans="14:24" s="26" customFormat="1" ht="12" x14ac:dyDescent="0.2">
      <c r="N275" s="63"/>
      <c r="O275" s="228"/>
      <c r="P275" s="229"/>
      <c r="R275" s="63"/>
      <c r="T275" s="63"/>
      <c r="U275" s="228"/>
      <c r="V275" s="229"/>
      <c r="W275" s="63"/>
      <c r="X275" s="63"/>
    </row>
    <row r="276" spans="14:24" s="26" customFormat="1" ht="12" x14ac:dyDescent="0.2">
      <c r="N276" s="63"/>
      <c r="O276" s="228"/>
      <c r="P276" s="229"/>
      <c r="R276" s="63"/>
      <c r="T276" s="63"/>
      <c r="U276" s="228"/>
      <c r="V276" s="229"/>
      <c r="W276" s="63"/>
      <c r="X276" s="63"/>
    </row>
    <row r="277" spans="14:24" s="26" customFormat="1" ht="12" x14ac:dyDescent="0.2">
      <c r="N277" s="63"/>
      <c r="O277" s="228"/>
      <c r="P277" s="229"/>
      <c r="R277" s="63"/>
      <c r="T277" s="63"/>
      <c r="U277" s="228"/>
      <c r="V277" s="229"/>
      <c r="W277" s="63"/>
      <c r="X277" s="63"/>
    </row>
    <row r="278" spans="14:24" s="26" customFormat="1" ht="12" x14ac:dyDescent="0.2">
      <c r="N278" s="63"/>
      <c r="O278" s="228"/>
      <c r="P278" s="229"/>
      <c r="R278" s="63"/>
      <c r="T278" s="63"/>
      <c r="U278" s="228"/>
      <c r="V278" s="229"/>
      <c r="W278" s="63"/>
      <c r="X278" s="63"/>
    </row>
    <row r="279" spans="14:24" s="26" customFormat="1" ht="12" x14ac:dyDescent="0.2">
      <c r="N279" s="63"/>
      <c r="O279" s="228"/>
      <c r="P279" s="229"/>
      <c r="R279" s="63"/>
      <c r="T279" s="63"/>
      <c r="U279" s="228"/>
      <c r="V279" s="229"/>
      <c r="W279" s="63"/>
      <c r="X279" s="63"/>
    </row>
    <row r="280" spans="14:24" s="26" customFormat="1" ht="12" x14ac:dyDescent="0.2">
      <c r="N280" s="63"/>
      <c r="O280" s="228"/>
      <c r="P280" s="229"/>
      <c r="R280" s="63"/>
      <c r="T280" s="63"/>
      <c r="U280" s="228"/>
      <c r="V280" s="229"/>
      <c r="W280" s="63"/>
      <c r="X280" s="63"/>
    </row>
    <row r="281" spans="14:24" s="26" customFormat="1" ht="12" x14ac:dyDescent="0.2">
      <c r="N281" s="63"/>
      <c r="O281" s="228"/>
      <c r="P281" s="229"/>
      <c r="R281" s="63"/>
      <c r="T281" s="63"/>
      <c r="U281" s="228"/>
      <c r="V281" s="229"/>
      <c r="W281" s="63"/>
      <c r="X281" s="63"/>
    </row>
    <row r="282" spans="14:24" s="26" customFormat="1" ht="12" x14ac:dyDescent="0.2">
      <c r="N282" s="63"/>
      <c r="O282" s="228"/>
      <c r="P282" s="229"/>
      <c r="R282" s="63"/>
      <c r="T282" s="63"/>
      <c r="U282" s="228"/>
      <c r="V282" s="229"/>
      <c r="W282" s="63"/>
      <c r="X282" s="63"/>
    </row>
    <row r="283" spans="14:24" s="26" customFormat="1" ht="12" x14ac:dyDescent="0.2">
      <c r="N283" s="63"/>
      <c r="O283" s="228"/>
      <c r="P283" s="229"/>
      <c r="R283" s="63"/>
      <c r="T283" s="63"/>
      <c r="U283" s="228"/>
      <c r="V283" s="229"/>
      <c r="W283" s="63"/>
      <c r="X283" s="63"/>
    </row>
    <row r="284" spans="14:24" s="26" customFormat="1" ht="12" x14ac:dyDescent="0.2">
      <c r="N284" s="63"/>
      <c r="O284" s="228"/>
      <c r="P284" s="229"/>
      <c r="R284" s="63"/>
      <c r="T284" s="63"/>
      <c r="U284" s="228"/>
      <c r="V284" s="229"/>
      <c r="W284" s="63"/>
      <c r="X284" s="63"/>
    </row>
    <row r="285" spans="14:24" s="26" customFormat="1" ht="12" x14ac:dyDescent="0.2">
      <c r="N285" s="63"/>
      <c r="O285" s="228"/>
      <c r="P285" s="229"/>
      <c r="R285" s="63"/>
      <c r="T285" s="63"/>
      <c r="U285" s="228"/>
      <c r="V285" s="229"/>
      <c r="W285" s="63"/>
      <c r="X285" s="63"/>
    </row>
    <row r="286" spans="14:24" s="26" customFormat="1" ht="12" x14ac:dyDescent="0.2">
      <c r="N286" s="63"/>
      <c r="O286" s="228"/>
      <c r="P286" s="229"/>
      <c r="R286" s="63"/>
      <c r="T286" s="63"/>
      <c r="U286" s="228"/>
      <c r="V286" s="229"/>
      <c r="W286" s="63"/>
      <c r="X286" s="63"/>
    </row>
    <row r="287" spans="14:24" s="26" customFormat="1" ht="12" x14ac:dyDescent="0.2">
      <c r="N287" s="63"/>
      <c r="O287" s="228"/>
      <c r="P287" s="229"/>
      <c r="R287" s="63"/>
      <c r="T287" s="63"/>
      <c r="U287" s="228"/>
      <c r="V287" s="229"/>
      <c r="W287" s="63"/>
      <c r="X287" s="63"/>
    </row>
    <row r="288" spans="14:24" s="26" customFormat="1" ht="12" x14ac:dyDescent="0.2">
      <c r="N288" s="63"/>
      <c r="O288" s="228"/>
      <c r="P288" s="229"/>
      <c r="R288" s="63"/>
      <c r="T288" s="63"/>
      <c r="U288" s="228"/>
      <c r="V288" s="229"/>
      <c r="W288" s="63"/>
      <c r="X288" s="63"/>
    </row>
    <row r="289" spans="14:24" s="26" customFormat="1" ht="12" x14ac:dyDescent="0.2">
      <c r="N289" s="63"/>
      <c r="O289" s="228"/>
      <c r="P289" s="229"/>
      <c r="R289" s="63"/>
      <c r="T289" s="63"/>
      <c r="U289" s="228"/>
      <c r="V289" s="229"/>
      <c r="W289" s="63"/>
      <c r="X289" s="63"/>
    </row>
    <row r="290" spans="14:24" s="26" customFormat="1" ht="12" x14ac:dyDescent="0.2">
      <c r="N290" s="63"/>
      <c r="O290" s="228"/>
      <c r="P290" s="229"/>
      <c r="R290" s="63"/>
      <c r="T290" s="63"/>
      <c r="U290" s="228"/>
      <c r="V290" s="229"/>
      <c r="W290" s="63"/>
      <c r="X290" s="63"/>
    </row>
    <row r="291" spans="14:24" s="26" customFormat="1" ht="12" x14ac:dyDescent="0.2">
      <c r="N291" s="63"/>
      <c r="O291" s="228"/>
      <c r="P291" s="229"/>
      <c r="R291" s="63"/>
      <c r="T291" s="63"/>
      <c r="U291" s="228"/>
      <c r="V291" s="229"/>
      <c r="W291" s="63"/>
      <c r="X291" s="63"/>
    </row>
    <row r="292" spans="14:24" s="26" customFormat="1" ht="12" x14ac:dyDescent="0.2">
      <c r="N292" s="63"/>
      <c r="O292" s="228"/>
      <c r="P292" s="229"/>
      <c r="R292" s="63"/>
      <c r="T292" s="63"/>
      <c r="U292" s="228"/>
      <c r="V292" s="229"/>
      <c r="W292" s="63"/>
      <c r="X292" s="63"/>
    </row>
    <row r="293" spans="14:24" s="26" customFormat="1" ht="12" x14ac:dyDescent="0.2">
      <c r="N293" s="63"/>
      <c r="O293" s="228"/>
      <c r="P293" s="229"/>
      <c r="R293" s="63"/>
      <c r="T293" s="63"/>
      <c r="U293" s="228"/>
      <c r="V293" s="229"/>
      <c r="W293" s="63"/>
      <c r="X293" s="63"/>
    </row>
    <row r="294" spans="14:24" s="26" customFormat="1" ht="12" x14ac:dyDescent="0.2">
      <c r="N294" s="63"/>
      <c r="O294" s="228"/>
      <c r="P294" s="229"/>
      <c r="R294" s="63"/>
      <c r="T294" s="63"/>
      <c r="U294" s="228"/>
      <c r="V294" s="229"/>
      <c r="W294" s="63"/>
      <c r="X294" s="63"/>
    </row>
    <row r="295" spans="14:24" s="26" customFormat="1" ht="12" x14ac:dyDescent="0.2">
      <c r="N295" s="63"/>
      <c r="O295" s="228"/>
      <c r="P295" s="229"/>
      <c r="R295" s="63"/>
      <c r="T295" s="63"/>
      <c r="U295" s="228"/>
      <c r="V295" s="229"/>
      <c r="W295" s="63"/>
      <c r="X295" s="63"/>
    </row>
    <row r="296" spans="14:24" s="26" customFormat="1" ht="12" x14ac:dyDescent="0.2">
      <c r="N296" s="63"/>
      <c r="O296" s="228"/>
      <c r="P296" s="229"/>
      <c r="R296" s="63"/>
      <c r="T296" s="63"/>
      <c r="U296" s="228"/>
      <c r="V296" s="229"/>
      <c r="W296" s="63"/>
      <c r="X296" s="63"/>
    </row>
    <row r="297" spans="14:24" s="26" customFormat="1" ht="12" x14ac:dyDescent="0.2">
      <c r="N297" s="63"/>
      <c r="O297" s="228"/>
      <c r="P297" s="229"/>
      <c r="R297" s="63"/>
      <c r="T297" s="63"/>
      <c r="U297" s="228"/>
      <c r="V297" s="229"/>
      <c r="W297" s="63"/>
      <c r="X297" s="63"/>
    </row>
    <row r="298" spans="14:24" s="26" customFormat="1" ht="12" x14ac:dyDescent="0.2">
      <c r="N298" s="63"/>
      <c r="O298" s="228"/>
      <c r="P298" s="229"/>
      <c r="R298" s="63"/>
      <c r="T298" s="63"/>
      <c r="U298" s="228"/>
      <c r="V298" s="229"/>
      <c r="W298" s="63"/>
      <c r="X298" s="63"/>
    </row>
    <row r="299" spans="14:24" s="26" customFormat="1" ht="12" x14ac:dyDescent="0.2">
      <c r="N299" s="63"/>
      <c r="O299" s="228"/>
      <c r="P299" s="229"/>
      <c r="R299" s="63"/>
      <c r="T299" s="63"/>
      <c r="U299" s="228"/>
      <c r="V299" s="229"/>
      <c r="W299" s="63"/>
      <c r="X299" s="63"/>
    </row>
    <row r="300" spans="14:24" s="26" customFormat="1" ht="12" x14ac:dyDescent="0.2">
      <c r="N300" s="63"/>
      <c r="O300" s="228"/>
      <c r="P300" s="229"/>
      <c r="R300" s="63"/>
      <c r="T300" s="63"/>
      <c r="U300" s="228"/>
      <c r="V300" s="229"/>
      <c r="W300" s="63"/>
      <c r="X300" s="63"/>
    </row>
    <row r="301" spans="14:24" s="26" customFormat="1" ht="12" x14ac:dyDescent="0.2">
      <c r="N301" s="63"/>
      <c r="O301" s="228"/>
      <c r="P301" s="229"/>
      <c r="R301" s="63"/>
      <c r="T301" s="63"/>
      <c r="U301" s="228"/>
      <c r="V301" s="229"/>
      <c r="W301" s="63"/>
      <c r="X301" s="63"/>
    </row>
    <row r="302" spans="14:24" s="26" customFormat="1" ht="12" x14ac:dyDescent="0.2">
      <c r="N302" s="63"/>
      <c r="O302" s="228"/>
      <c r="P302" s="229"/>
      <c r="R302" s="63"/>
      <c r="T302" s="63"/>
      <c r="U302" s="228"/>
      <c r="V302" s="229"/>
      <c r="W302" s="63"/>
      <c r="X302" s="63"/>
    </row>
    <row r="303" spans="14:24" s="26" customFormat="1" ht="12" x14ac:dyDescent="0.2">
      <c r="N303" s="63"/>
      <c r="O303" s="228"/>
      <c r="P303" s="229"/>
      <c r="R303" s="63"/>
      <c r="T303" s="63"/>
      <c r="U303" s="228"/>
      <c r="V303" s="229"/>
      <c r="W303" s="63"/>
      <c r="X303" s="63"/>
    </row>
    <row r="304" spans="14:24" s="26" customFormat="1" ht="12" x14ac:dyDescent="0.2">
      <c r="N304" s="63"/>
      <c r="O304" s="228"/>
      <c r="P304" s="229"/>
      <c r="R304" s="63"/>
      <c r="T304" s="63"/>
      <c r="U304" s="228"/>
      <c r="V304" s="229"/>
      <c r="W304" s="63"/>
      <c r="X304" s="63"/>
    </row>
    <row r="305" spans="14:24" s="26" customFormat="1" ht="12" x14ac:dyDescent="0.2">
      <c r="N305" s="63"/>
      <c r="O305" s="228"/>
      <c r="P305" s="229"/>
      <c r="R305" s="63"/>
      <c r="T305" s="63"/>
      <c r="U305" s="228"/>
      <c r="V305" s="229"/>
      <c r="W305" s="63"/>
      <c r="X305" s="63"/>
    </row>
    <row r="306" spans="14:24" s="26" customFormat="1" ht="12" x14ac:dyDescent="0.2">
      <c r="N306" s="63"/>
      <c r="O306" s="228"/>
      <c r="P306" s="229"/>
      <c r="R306" s="63"/>
      <c r="T306" s="63"/>
      <c r="U306" s="228"/>
      <c r="V306" s="229"/>
      <c r="W306" s="63"/>
      <c r="X306" s="63"/>
    </row>
    <row r="307" spans="14:24" s="26" customFormat="1" ht="12" x14ac:dyDescent="0.2">
      <c r="N307" s="63"/>
      <c r="O307" s="228"/>
      <c r="P307" s="229"/>
      <c r="R307" s="63"/>
      <c r="T307" s="63"/>
      <c r="U307" s="228"/>
      <c r="V307" s="229"/>
      <c r="W307" s="63"/>
      <c r="X307" s="63"/>
    </row>
    <row r="308" spans="14:24" s="26" customFormat="1" ht="12" x14ac:dyDescent="0.2">
      <c r="N308" s="63"/>
      <c r="O308" s="228"/>
      <c r="P308" s="229"/>
      <c r="R308" s="63"/>
      <c r="T308" s="63"/>
      <c r="U308" s="228"/>
      <c r="V308" s="229"/>
      <c r="W308" s="63"/>
      <c r="X308" s="63"/>
    </row>
    <row r="309" spans="14:24" s="26" customFormat="1" ht="12" x14ac:dyDescent="0.2">
      <c r="N309" s="63"/>
      <c r="O309" s="228"/>
      <c r="P309" s="229"/>
      <c r="R309" s="63"/>
      <c r="T309" s="63"/>
      <c r="U309" s="228"/>
      <c r="V309" s="229"/>
      <c r="W309" s="63"/>
      <c r="X309" s="63"/>
    </row>
    <row r="310" spans="14:24" s="26" customFormat="1" ht="12" x14ac:dyDescent="0.2">
      <c r="N310" s="63"/>
      <c r="O310" s="228"/>
      <c r="P310" s="229"/>
      <c r="R310" s="63"/>
      <c r="T310" s="63"/>
      <c r="U310" s="228"/>
      <c r="V310" s="229"/>
      <c r="W310" s="63"/>
      <c r="X310" s="63"/>
    </row>
    <row r="311" spans="14:24" s="26" customFormat="1" ht="12" x14ac:dyDescent="0.2">
      <c r="N311" s="63"/>
      <c r="O311" s="228"/>
      <c r="P311" s="229"/>
      <c r="R311" s="63"/>
      <c r="T311" s="63"/>
      <c r="U311" s="228"/>
      <c r="V311" s="229"/>
      <c r="W311" s="63"/>
      <c r="X311" s="63"/>
    </row>
    <row r="312" spans="14:24" s="26" customFormat="1" ht="12" x14ac:dyDescent="0.2">
      <c r="N312" s="63"/>
      <c r="O312" s="228"/>
      <c r="P312" s="229"/>
      <c r="R312" s="63"/>
      <c r="T312" s="63"/>
      <c r="U312" s="228"/>
      <c r="V312" s="229"/>
      <c r="W312" s="63"/>
      <c r="X312" s="63"/>
    </row>
    <row r="313" spans="14:24" s="26" customFormat="1" ht="12" x14ac:dyDescent="0.2">
      <c r="N313" s="63"/>
      <c r="O313" s="228"/>
      <c r="P313" s="229"/>
      <c r="R313" s="63"/>
      <c r="T313" s="63"/>
      <c r="U313" s="228"/>
      <c r="V313" s="229"/>
      <c r="W313" s="63"/>
      <c r="X313" s="63"/>
    </row>
    <row r="314" spans="14:24" s="26" customFormat="1" ht="12" x14ac:dyDescent="0.2">
      <c r="N314" s="63"/>
      <c r="O314" s="228"/>
      <c r="P314" s="229"/>
      <c r="R314" s="63"/>
      <c r="T314" s="63"/>
      <c r="U314" s="228"/>
      <c r="V314" s="229"/>
      <c r="W314" s="63"/>
      <c r="X314" s="63"/>
    </row>
    <row r="315" spans="14:24" s="26" customFormat="1" ht="12" x14ac:dyDescent="0.2">
      <c r="N315" s="63"/>
      <c r="O315" s="228"/>
      <c r="P315" s="229"/>
      <c r="R315" s="63"/>
      <c r="T315" s="63"/>
      <c r="U315" s="228"/>
      <c r="V315" s="229"/>
      <c r="W315" s="63"/>
      <c r="X315" s="63"/>
    </row>
    <row r="316" spans="14:24" s="26" customFormat="1" ht="12" x14ac:dyDescent="0.2">
      <c r="N316" s="63"/>
      <c r="O316" s="228"/>
      <c r="P316" s="229"/>
      <c r="R316" s="63"/>
      <c r="T316" s="63"/>
      <c r="U316" s="228"/>
      <c r="V316" s="229"/>
      <c r="W316" s="63"/>
      <c r="X316" s="63"/>
    </row>
    <row r="317" spans="14:24" s="26" customFormat="1" ht="12" x14ac:dyDescent="0.2">
      <c r="N317" s="63"/>
      <c r="O317" s="228"/>
      <c r="P317" s="229"/>
      <c r="R317" s="63"/>
      <c r="T317" s="63"/>
      <c r="U317" s="228"/>
      <c r="V317" s="229"/>
      <c r="W317" s="63"/>
      <c r="X317" s="63"/>
    </row>
    <row r="318" spans="14:24" s="26" customFormat="1" ht="12" x14ac:dyDescent="0.2">
      <c r="N318" s="63"/>
      <c r="O318" s="228"/>
      <c r="P318" s="229"/>
      <c r="R318" s="63"/>
      <c r="T318" s="63"/>
      <c r="U318" s="228"/>
      <c r="V318" s="229"/>
      <c r="W318" s="63"/>
      <c r="X318" s="63"/>
    </row>
    <row r="319" spans="14:24" s="26" customFormat="1" ht="12" x14ac:dyDescent="0.2">
      <c r="N319" s="63"/>
      <c r="O319" s="228"/>
      <c r="P319" s="229"/>
      <c r="R319" s="63"/>
      <c r="T319" s="63"/>
      <c r="U319" s="228"/>
      <c r="V319" s="229"/>
      <c r="W319" s="63"/>
      <c r="X319" s="63"/>
    </row>
    <row r="320" spans="14:24" s="26" customFormat="1" ht="12" x14ac:dyDescent="0.2">
      <c r="N320" s="63"/>
      <c r="O320" s="228"/>
      <c r="P320" s="229"/>
      <c r="R320" s="63"/>
      <c r="T320" s="63"/>
      <c r="U320" s="228"/>
      <c r="V320" s="229"/>
      <c r="W320" s="63"/>
      <c r="X320" s="63"/>
    </row>
    <row r="321" spans="14:24" s="26" customFormat="1" ht="12" x14ac:dyDescent="0.2">
      <c r="N321" s="63"/>
      <c r="O321" s="228"/>
      <c r="P321" s="229"/>
      <c r="R321" s="63"/>
      <c r="T321" s="63"/>
      <c r="U321" s="228"/>
      <c r="V321" s="229"/>
      <c r="W321" s="63"/>
      <c r="X321" s="63"/>
    </row>
    <row r="322" spans="14:24" s="26" customFormat="1" ht="12" x14ac:dyDescent="0.2">
      <c r="N322" s="63"/>
      <c r="O322" s="228"/>
      <c r="P322" s="229"/>
      <c r="R322" s="63"/>
      <c r="T322" s="63"/>
      <c r="U322" s="228"/>
      <c r="V322" s="229"/>
      <c r="W322" s="63"/>
      <c r="X322" s="63"/>
    </row>
    <row r="323" spans="14:24" s="26" customFormat="1" ht="12" x14ac:dyDescent="0.2">
      <c r="N323" s="63"/>
      <c r="O323" s="228"/>
      <c r="P323" s="229"/>
      <c r="R323" s="63"/>
      <c r="T323" s="63"/>
      <c r="U323" s="228"/>
      <c r="V323" s="229"/>
      <c r="W323" s="63"/>
      <c r="X323" s="63"/>
    </row>
    <row r="324" spans="14:24" s="26" customFormat="1" ht="12" x14ac:dyDescent="0.2">
      <c r="N324" s="63"/>
      <c r="O324" s="228"/>
      <c r="P324" s="229"/>
      <c r="R324" s="63"/>
      <c r="T324" s="63"/>
      <c r="U324" s="228"/>
      <c r="V324" s="229"/>
      <c r="W324" s="63"/>
      <c r="X324" s="63"/>
    </row>
    <row r="325" spans="14:24" s="26" customFormat="1" ht="12" x14ac:dyDescent="0.2">
      <c r="N325" s="63"/>
      <c r="O325" s="228"/>
      <c r="P325" s="229"/>
      <c r="R325" s="63"/>
      <c r="T325" s="63"/>
      <c r="U325" s="228"/>
      <c r="V325" s="229"/>
      <c r="W325" s="63"/>
      <c r="X325" s="63"/>
    </row>
    <row r="326" spans="14:24" s="26" customFormat="1" ht="12" x14ac:dyDescent="0.2">
      <c r="N326" s="63"/>
      <c r="O326" s="228"/>
      <c r="P326" s="229"/>
      <c r="R326" s="63"/>
      <c r="T326" s="63"/>
      <c r="U326" s="228"/>
      <c r="V326" s="229"/>
      <c r="W326" s="63"/>
      <c r="X326" s="63"/>
    </row>
    <row r="327" spans="14:24" s="26" customFormat="1" ht="12" x14ac:dyDescent="0.2">
      <c r="N327" s="63"/>
      <c r="O327" s="228"/>
      <c r="P327" s="229"/>
      <c r="R327" s="63"/>
      <c r="T327" s="63"/>
      <c r="U327" s="228"/>
      <c r="V327" s="229"/>
      <c r="W327" s="63"/>
      <c r="X327" s="63"/>
    </row>
    <row r="328" spans="14:24" s="26" customFormat="1" ht="12" x14ac:dyDescent="0.2">
      <c r="N328" s="63"/>
      <c r="O328" s="228"/>
      <c r="P328" s="229"/>
      <c r="R328" s="63"/>
      <c r="T328" s="63"/>
      <c r="U328" s="228"/>
      <c r="V328" s="229"/>
      <c r="W328" s="63"/>
      <c r="X328" s="63"/>
    </row>
    <row r="329" spans="14:24" s="26" customFormat="1" ht="12" x14ac:dyDescent="0.2">
      <c r="N329" s="63"/>
      <c r="O329" s="228"/>
      <c r="P329" s="229"/>
      <c r="R329" s="63"/>
      <c r="T329" s="63"/>
      <c r="U329" s="228"/>
      <c r="V329" s="229"/>
      <c r="W329" s="63"/>
      <c r="X329" s="63"/>
    </row>
    <row r="330" spans="14:24" s="26" customFormat="1" ht="12" x14ac:dyDescent="0.2">
      <c r="N330" s="63"/>
      <c r="O330" s="228"/>
      <c r="P330" s="229"/>
      <c r="R330" s="63"/>
      <c r="T330" s="63"/>
      <c r="U330" s="228"/>
      <c r="V330" s="229"/>
      <c r="W330" s="63"/>
      <c r="X330" s="63"/>
    </row>
    <row r="331" spans="14:24" s="26" customFormat="1" ht="12" x14ac:dyDescent="0.2">
      <c r="N331" s="63"/>
      <c r="O331" s="228"/>
      <c r="P331" s="229"/>
      <c r="R331" s="63"/>
      <c r="T331" s="63"/>
      <c r="U331" s="228"/>
      <c r="V331" s="229"/>
      <c r="W331" s="63"/>
      <c r="X331" s="63"/>
    </row>
    <row r="332" spans="14:24" s="26" customFormat="1" ht="12" x14ac:dyDescent="0.2">
      <c r="N332" s="63"/>
      <c r="O332" s="228"/>
      <c r="P332" s="229"/>
      <c r="R332" s="63"/>
      <c r="T332" s="63"/>
      <c r="U332" s="228"/>
      <c r="V332" s="229"/>
      <c r="W332" s="63"/>
      <c r="X332" s="63"/>
    </row>
    <row r="333" spans="14:24" s="26" customFormat="1" ht="12" x14ac:dyDescent="0.2">
      <c r="N333" s="63"/>
      <c r="O333" s="228"/>
      <c r="P333" s="229"/>
      <c r="R333" s="63"/>
      <c r="T333" s="63"/>
      <c r="U333" s="228"/>
      <c r="V333" s="229"/>
      <c r="W333" s="63"/>
      <c r="X333" s="63"/>
    </row>
    <row r="334" spans="14:24" s="26" customFormat="1" ht="12" x14ac:dyDescent="0.2">
      <c r="N334" s="63"/>
      <c r="O334" s="228"/>
      <c r="P334" s="229"/>
      <c r="R334" s="63"/>
      <c r="T334" s="63"/>
      <c r="U334" s="228"/>
      <c r="V334" s="229"/>
      <c r="W334" s="63"/>
      <c r="X334" s="63"/>
    </row>
    <row r="335" spans="14:24" s="26" customFormat="1" ht="12" x14ac:dyDescent="0.2">
      <c r="N335" s="63"/>
      <c r="O335" s="228"/>
      <c r="P335" s="229"/>
      <c r="R335" s="63"/>
      <c r="T335" s="63"/>
      <c r="U335" s="228"/>
      <c r="V335" s="229"/>
      <c r="W335" s="63"/>
      <c r="X335" s="63"/>
    </row>
    <row r="336" spans="14:24" s="26" customFormat="1" ht="12" x14ac:dyDescent="0.2">
      <c r="N336" s="63"/>
      <c r="O336" s="228"/>
      <c r="P336" s="229"/>
      <c r="R336" s="63"/>
      <c r="T336" s="63"/>
      <c r="U336" s="228"/>
      <c r="V336" s="229"/>
      <c r="W336" s="63"/>
      <c r="X336" s="63"/>
    </row>
    <row r="337" spans="14:24" s="26" customFormat="1" ht="12" x14ac:dyDescent="0.2">
      <c r="N337" s="63"/>
      <c r="O337" s="228"/>
      <c r="P337" s="229"/>
      <c r="R337" s="63"/>
      <c r="T337" s="63"/>
      <c r="U337" s="228"/>
      <c r="V337" s="229"/>
      <c r="W337" s="63"/>
      <c r="X337" s="63"/>
    </row>
    <row r="338" spans="14:24" s="26" customFormat="1" ht="12" x14ac:dyDescent="0.2">
      <c r="N338" s="63"/>
      <c r="O338" s="228"/>
      <c r="P338" s="229"/>
      <c r="R338" s="63"/>
      <c r="T338" s="63"/>
      <c r="U338" s="228"/>
      <c r="V338" s="229"/>
      <c r="W338" s="63"/>
      <c r="X338" s="63"/>
    </row>
    <row r="339" spans="14:24" s="26" customFormat="1" ht="12" x14ac:dyDescent="0.2">
      <c r="N339" s="63"/>
      <c r="O339" s="228"/>
      <c r="P339" s="229"/>
      <c r="R339" s="63"/>
      <c r="T339" s="63"/>
      <c r="U339" s="228"/>
      <c r="V339" s="229"/>
      <c r="W339" s="63"/>
      <c r="X339" s="63"/>
    </row>
    <row r="340" spans="14:24" s="26" customFormat="1" ht="12" x14ac:dyDescent="0.2">
      <c r="N340" s="63"/>
      <c r="O340" s="228"/>
      <c r="P340" s="229"/>
      <c r="R340" s="63"/>
      <c r="T340" s="63"/>
      <c r="U340" s="228"/>
      <c r="V340" s="229"/>
      <c r="W340" s="63"/>
      <c r="X340" s="63"/>
    </row>
    <row r="341" spans="14:24" s="26" customFormat="1" ht="12" x14ac:dyDescent="0.2">
      <c r="N341" s="63"/>
      <c r="O341" s="228"/>
      <c r="P341" s="229"/>
      <c r="R341" s="63"/>
      <c r="T341" s="63"/>
      <c r="U341" s="228"/>
      <c r="V341" s="229"/>
      <c r="W341" s="63"/>
      <c r="X341" s="63"/>
    </row>
    <row r="342" spans="14:24" s="26" customFormat="1" ht="12" x14ac:dyDescent="0.2">
      <c r="N342" s="63"/>
      <c r="O342" s="228"/>
      <c r="P342" s="229"/>
      <c r="R342" s="63"/>
      <c r="T342" s="63"/>
      <c r="U342" s="228"/>
      <c r="V342" s="229"/>
      <c r="W342" s="63"/>
      <c r="X342" s="63"/>
    </row>
    <row r="343" spans="14:24" s="26" customFormat="1" ht="12" x14ac:dyDescent="0.2">
      <c r="N343" s="63"/>
      <c r="O343" s="228"/>
      <c r="P343" s="229"/>
      <c r="R343" s="63"/>
      <c r="T343" s="63"/>
      <c r="U343" s="228"/>
      <c r="V343" s="229"/>
      <c r="W343" s="63"/>
      <c r="X343" s="63"/>
    </row>
    <row r="344" spans="14:24" s="26" customFormat="1" ht="12" x14ac:dyDescent="0.2">
      <c r="N344" s="63"/>
      <c r="O344" s="228"/>
      <c r="P344" s="229"/>
      <c r="R344" s="63"/>
      <c r="T344" s="63"/>
      <c r="U344" s="228"/>
      <c r="V344" s="229"/>
      <c r="W344" s="63"/>
      <c r="X344" s="63"/>
    </row>
    <row r="345" spans="14:24" s="26" customFormat="1" ht="12" x14ac:dyDescent="0.2">
      <c r="N345" s="63"/>
      <c r="O345" s="228"/>
      <c r="P345" s="229"/>
      <c r="R345" s="63"/>
      <c r="T345" s="63"/>
      <c r="U345" s="228"/>
      <c r="V345" s="229"/>
      <c r="W345" s="63"/>
      <c r="X345" s="63"/>
    </row>
    <row r="346" spans="14:24" s="26" customFormat="1" ht="12" x14ac:dyDescent="0.2">
      <c r="N346" s="63"/>
      <c r="O346" s="228"/>
      <c r="P346" s="229"/>
      <c r="R346" s="63"/>
      <c r="T346" s="63"/>
      <c r="U346" s="228"/>
      <c r="V346" s="229"/>
      <c r="W346" s="63"/>
      <c r="X346" s="63"/>
    </row>
    <row r="347" spans="14:24" s="26" customFormat="1" ht="12" x14ac:dyDescent="0.2">
      <c r="N347" s="63"/>
      <c r="O347" s="228"/>
      <c r="P347" s="229"/>
      <c r="R347" s="63"/>
      <c r="T347" s="63"/>
      <c r="U347" s="228"/>
      <c r="V347" s="229"/>
      <c r="W347" s="63"/>
      <c r="X347" s="63"/>
    </row>
    <row r="348" spans="14:24" s="26" customFormat="1" ht="12" x14ac:dyDescent="0.2">
      <c r="N348" s="63"/>
      <c r="O348" s="228"/>
      <c r="P348" s="229"/>
      <c r="R348" s="63"/>
      <c r="T348" s="63"/>
      <c r="U348" s="228"/>
      <c r="V348" s="229"/>
      <c r="W348" s="63"/>
      <c r="X348" s="63"/>
    </row>
    <row r="349" spans="14:24" s="26" customFormat="1" ht="12" x14ac:dyDescent="0.2">
      <c r="N349" s="63"/>
      <c r="O349" s="228"/>
      <c r="P349" s="229"/>
      <c r="R349" s="63"/>
      <c r="T349" s="63"/>
      <c r="U349" s="228"/>
      <c r="V349" s="229"/>
      <c r="W349" s="63"/>
      <c r="X349" s="63"/>
    </row>
    <row r="350" spans="14:24" s="26" customFormat="1" ht="12" x14ac:dyDescent="0.2">
      <c r="N350" s="63"/>
      <c r="O350" s="228"/>
      <c r="P350" s="229"/>
      <c r="R350" s="63"/>
      <c r="T350" s="63"/>
      <c r="U350" s="228"/>
      <c r="V350" s="229"/>
      <c r="W350" s="63"/>
      <c r="X350" s="63"/>
    </row>
    <row r="351" spans="14:24" s="26" customFormat="1" ht="12" x14ac:dyDescent="0.2">
      <c r="N351" s="63"/>
      <c r="O351" s="228"/>
      <c r="P351" s="229"/>
      <c r="R351" s="63"/>
      <c r="T351" s="63"/>
      <c r="U351" s="228"/>
      <c r="V351" s="229"/>
      <c r="W351" s="63"/>
      <c r="X351" s="63"/>
    </row>
    <row r="352" spans="14:24" s="26" customFormat="1" ht="12" x14ac:dyDescent="0.2">
      <c r="N352" s="63"/>
      <c r="O352" s="228"/>
      <c r="P352" s="229"/>
      <c r="R352" s="63"/>
      <c r="T352" s="63"/>
      <c r="U352" s="228"/>
      <c r="V352" s="229"/>
      <c r="W352" s="63"/>
      <c r="X352" s="63"/>
    </row>
    <row r="353" spans="14:24" s="26" customFormat="1" ht="12" x14ac:dyDescent="0.2">
      <c r="N353" s="63"/>
      <c r="O353" s="228"/>
      <c r="P353" s="229"/>
      <c r="R353" s="63"/>
      <c r="T353" s="63"/>
      <c r="U353" s="228"/>
      <c r="V353" s="229"/>
      <c r="W353" s="63"/>
      <c r="X353" s="63"/>
    </row>
    <row r="354" spans="14:24" s="26" customFormat="1" ht="12" x14ac:dyDescent="0.2">
      <c r="N354" s="63"/>
      <c r="O354" s="228"/>
      <c r="P354" s="229"/>
      <c r="R354" s="63"/>
      <c r="T354" s="63"/>
      <c r="U354" s="228"/>
      <c r="V354" s="229"/>
      <c r="W354" s="63"/>
      <c r="X354" s="63"/>
    </row>
    <row r="355" spans="14:24" s="26" customFormat="1" ht="12" x14ac:dyDescent="0.2">
      <c r="N355" s="63"/>
      <c r="O355" s="228"/>
      <c r="P355" s="229"/>
      <c r="R355" s="63"/>
      <c r="T355" s="63"/>
      <c r="U355" s="228"/>
      <c r="V355" s="229"/>
      <c r="W355" s="63"/>
      <c r="X355" s="63"/>
    </row>
    <row r="356" spans="14:24" s="26" customFormat="1" ht="12" x14ac:dyDescent="0.2">
      <c r="N356" s="63"/>
      <c r="O356" s="228"/>
      <c r="P356" s="229"/>
      <c r="R356" s="63"/>
      <c r="T356" s="63"/>
      <c r="U356" s="228"/>
      <c r="V356" s="229"/>
      <c r="W356" s="63"/>
      <c r="X356" s="63"/>
    </row>
    <row r="357" spans="14:24" s="26" customFormat="1" ht="12" x14ac:dyDescent="0.2">
      <c r="N357" s="63"/>
      <c r="O357" s="228"/>
      <c r="P357" s="229"/>
      <c r="R357" s="63"/>
      <c r="T357" s="63"/>
      <c r="U357" s="228"/>
      <c r="V357" s="229"/>
      <c r="W357" s="63"/>
      <c r="X357" s="63"/>
    </row>
    <row r="358" spans="14:24" s="26" customFormat="1" ht="12" x14ac:dyDescent="0.2">
      <c r="N358" s="63"/>
      <c r="O358" s="228"/>
      <c r="P358" s="229"/>
      <c r="R358" s="63"/>
      <c r="T358" s="63"/>
      <c r="U358" s="228"/>
      <c r="V358" s="229"/>
      <c r="W358" s="63"/>
      <c r="X358" s="63"/>
    </row>
    <row r="359" spans="14:24" s="26" customFormat="1" ht="12" x14ac:dyDescent="0.2">
      <c r="N359" s="63"/>
      <c r="O359" s="228"/>
      <c r="P359" s="229"/>
      <c r="R359" s="63"/>
      <c r="T359" s="63"/>
      <c r="U359" s="228"/>
      <c r="V359" s="229"/>
      <c r="W359" s="63"/>
      <c r="X359" s="63"/>
    </row>
    <row r="360" spans="14:24" s="26" customFormat="1" ht="12" x14ac:dyDescent="0.2">
      <c r="N360" s="63"/>
      <c r="O360" s="228"/>
      <c r="P360" s="229"/>
      <c r="R360" s="63"/>
      <c r="T360" s="63"/>
      <c r="U360" s="228"/>
      <c r="V360" s="229"/>
      <c r="W360" s="63"/>
      <c r="X360" s="63"/>
    </row>
    <row r="361" spans="14:24" s="26" customFormat="1" ht="12" x14ac:dyDescent="0.2">
      <c r="N361" s="63"/>
      <c r="O361" s="228"/>
      <c r="P361" s="229"/>
      <c r="R361" s="63"/>
      <c r="T361" s="63"/>
      <c r="U361" s="228"/>
      <c r="V361" s="229"/>
      <c r="W361" s="63"/>
      <c r="X361" s="63"/>
    </row>
    <row r="362" spans="14:24" s="26" customFormat="1" ht="12" x14ac:dyDescent="0.2">
      <c r="N362" s="63"/>
      <c r="O362" s="228"/>
      <c r="P362" s="229"/>
      <c r="R362" s="63"/>
      <c r="T362" s="63"/>
      <c r="U362" s="228"/>
      <c r="V362" s="229"/>
      <c r="W362" s="63"/>
      <c r="X362" s="63"/>
    </row>
    <row r="363" spans="14:24" s="26" customFormat="1" ht="12" x14ac:dyDescent="0.2">
      <c r="N363" s="63"/>
      <c r="O363" s="228"/>
      <c r="P363" s="229"/>
      <c r="R363" s="63"/>
      <c r="T363" s="63"/>
      <c r="U363" s="228"/>
      <c r="V363" s="229"/>
      <c r="W363" s="63"/>
      <c r="X363" s="63"/>
    </row>
    <row r="364" spans="14:24" s="26" customFormat="1" ht="12" x14ac:dyDescent="0.2">
      <c r="N364" s="63"/>
      <c r="O364" s="228"/>
      <c r="P364" s="229"/>
      <c r="R364" s="63"/>
      <c r="T364" s="63"/>
      <c r="U364" s="228"/>
      <c r="V364" s="229"/>
      <c r="W364" s="63"/>
      <c r="X364" s="63"/>
    </row>
    <row r="365" spans="14:24" s="26" customFormat="1" ht="12" x14ac:dyDescent="0.2">
      <c r="N365" s="63"/>
      <c r="O365" s="228"/>
      <c r="P365" s="229"/>
      <c r="R365" s="63"/>
      <c r="T365" s="63"/>
      <c r="U365" s="228"/>
      <c r="V365" s="229"/>
      <c r="W365" s="63"/>
      <c r="X365" s="63"/>
    </row>
    <row r="366" spans="14:24" s="26" customFormat="1" ht="12" x14ac:dyDescent="0.2">
      <c r="N366" s="63"/>
      <c r="O366" s="228"/>
      <c r="P366" s="229"/>
      <c r="R366" s="63"/>
      <c r="T366" s="63"/>
      <c r="U366" s="228"/>
      <c r="V366" s="229"/>
      <c r="W366" s="63"/>
      <c r="X366" s="63"/>
    </row>
    <row r="367" spans="14:24" s="26" customFormat="1" ht="12" x14ac:dyDescent="0.2">
      <c r="N367" s="63"/>
      <c r="O367" s="228"/>
      <c r="P367" s="229"/>
      <c r="R367" s="63"/>
      <c r="T367" s="63"/>
      <c r="U367" s="228"/>
      <c r="V367" s="229"/>
      <c r="W367" s="63"/>
      <c r="X367" s="63"/>
    </row>
    <row r="368" spans="14:24" s="26" customFormat="1" ht="12" x14ac:dyDescent="0.2">
      <c r="N368" s="63"/>
      <c r="O368" s="228"/>
      <c r="P368" s="229"/>
      <c r="R368" s="63"/>
      <c r="T368" s="63"/>
      <c r="U368" s="228"/>
      <c r="V368" s="229"/>
      <c r="W368" s="63"/>
      <c r="X368" s="63"/>
    </row>
    <row r="369" spans="14:24" s="26" customFormat="1" ht="12" x14ac:dyDescent="0.2">
      <c r="N369" s="63"/>
      <c r="O369" s="228"/>
      <c r="P369" s="229"/>
      <c r="R369" s="63"/>
      <c r="T369" s="63"/>
      <c r="U369" s="228"/>
      <c r="V369" s="229"/>
      <c r="W369" s="63"/>
      <c r="X369" s="63"/>
    </row>
    <row r="370" spans="14:24" s="26" customFormat="1" ht="12" x14ac:dyDescent="0.2">
      <c r="N370" s="63"/>
      <c r="O370" s="228"/>
      <c r="P370" s="229"/>
      <c r="R370" s="63"/>
      <c r="T370" s="63"/>
      <c r="U370" s="228"/>
      <c r="V370" s="229"/>
      <c r="W370" s="63"/>
      <c r="X370" s="63"/>
    </row>
    <row r="371" spans="14:24" s="26" customFormat="1" ht="12" x14ac:dyDescent="0.2">
      <c r="N371" s="63"/>
      <c r="O371" s="228"/>
      <c r="P371" s="229"/>
      <c r="R371" s="63"/>
      <c r="T371" s="63"/>
      <c r="U371" s="228"/>
      <c r="V371" s="229"/>
      <c r="W371" s="63"/>
      <c r="X371" s="63"/>
    </row>
    <row r="372" spans="14:24" s="26" customFormat="1" ht="12" x14ac:dyDescent="0.2">
      <c r="N372" s="63"/>
      <c r="O372" s="228"/>
      <c r="P372" s="229"/>
      <c r="R372" s="63"/>
      <c r="T372" s="63"/>
      <c r="U372" s="228"/>
      <c r="V372" s="229"/>
      <c r="W372" s="63"/>
      <c r="X372" s="63"/>
    </row>
    <row r="373" spans="14:24" s="26" customFormat="1" ht="12" x14ac:dyDescent="0.2">
      <c r="N373" s="63"/>
      <c r="O373" s="228"/>
      <c r="P373" s="229"/>
      <c r="R373" s="63"/>
      <c r="T373" s="63"/>
      <c r="U373" s="228"/>
      <c r="V373" s="229"/>
      <c r="W373" s="63"/>
      <c r="X373" s="63"/>
    </row>
    <row r="374" spans="14:24" s="26" customFormat="1" ht="12" x14ac:dyDescent="0.2">
      <c r="N374" s="63"/>
      <c r="O374" s="228"/>
      <c r="P374" s="229"/>
      <c r="R374" s="63"/>
      <c r="T374" s="63"/>
      <c r="U374" s="228"/>
      <c r="V374" s="229"/>
      <c r="W374" s="63"/>
      <c r="X374" s="63"/>
    </row>
    <row r="375" spans="14:24" s="26" customFormat="1" ht="12" x14ac:dyDescent="0.2">
      <c r="N375" s="63"/>
      <c r="O375" s="228"/>
      <c r="P375" s="229"/>
      <c r="R375" s="63"/>
      <c r="T375" s="63"/>
      <c r="U375" s="228"/>
      <c r="V375" s="229"/>
      <c r="W375" s="63"/>
      <c r="X375" s="63"/>
    </row>
    <row r="376" spans="14:24" s="26" customFormat="1" ht="12" x14ac:dyDescent="0.2">
      <c r="N376" s="63"/>
      <c r="O376" s="228"/>
      <c r="P376" s="229"/>
      <c r="R376" s="63"/>
      <c r="T376" s="63"/>
      <c r="U376" s="228"/>
      <c r="V376" s="229"/>
      <c r="W376" s="63"/>
      <c r="X376" s="63"/>
    </row>
    <row r="377" spans="14:24" s="26" customFormat="1" ht="12" x14ac:dyDescent="0.2">
      <c r="N377" s="63"/>
      <c r="O377" s="228"/>
      <c r="P377" s="229"/>
      <c r="R377" s="63"/>
      <c r="T377" s="63"/>
      <c r="U377" s="228"/>
      <c r="V377" s="229"/>
      <c r="W377" s="63"/>
      <c r="X377" s="63"/>
    </row>
    <row r="378" spans="14:24" s="26" customFormat="1" ht="12" x14ac:dyDescent="0.2">
      <c r="N378" s="63"/>
      <c r="O378" s="228"/>
      <c r="P378" s="229"/>
      <c r="R378" s="63"/>
      <c r="T378" s="63"/>
      <c r="U378" s="228"/>
      <c r="V378" s="229"/>
      <c r="W378" s="63"/>
      <c r="X378" s="63"/>
    </row>
    <row r="379" spans="14:24" s="26" customFormat="1" ht="12" x14ac:dyDescent="0.2">
      <c r="N379" s="63"/>
      <c r="O379" s="228"/>
      <c r="P379" s="229"/>
      <c r="R379" s="63"/>
      <c r="T379" s="63"/>
      <c r="U379" s="228"/>
      <c r="V379" s="229"/>
      <c r="W379" s="63"/>
      <c r="X379" s="63"/>
    </row>
    <row r="380" spans="14:24" s="26" customFormat="1" ht="12" x14ac:dyDescent="0.2">
      <c r="N380" s="63"/>
      <c r="O380" s="228"/>
      <c r="P380" s="229"/>
      <c r="R380" s="63"/>
      <c r="T380" s="63"/>
      <c r="U380" s="228"/>
      <c r="V380" s="229"/>
      <c r="W380" s="63"/>
      <c r="X380" s="63"/>
    </row>
    <row r="381" spans="14:24" s="26" customFormat="1" ht="12" x14ac:dyDescent="0.2">
      <c r="N381" s="63"/>
      <c r="O381" s="228"/>
      <c r="P381" s="229"/>
      <c r="R381" s="63"/>
      <c r="T381" s="63"/>
      <c r="U381" s="228"/>
      <c r="V381" s="229"/>
      <c r="W381" s="63"/>
      <c r="X381" s="63"/>
    </row>
    <row r="382" spans="14:24" s="26" customFormat="1" ht="12" x14ac:dyDescent="0.2">
      <c r="N382" s="63"/>
      <c r="O382" s="228"/>
      <c r="P382" s="229"/>
      <c r="R382" s="63"/>
      <c r="T382" s="63"/>
      <c r="U382" s="228"/>
      <c r="V382" s="229"/>
      <c r="W382" s="63"/>
      <c r="X382" s="63"/>
    </row>
    <row r="383" spans="14:24" s="26" customFormat="1" ht="12" x14ac:dyDescent="0.2">
      <c r="N383" s="63"/>
      <c r="O383" s="228"/>
      <c r="P383" s="229"/>
      <c r="R383" s="63"/>
      <c r="T383" s="63"/>
      <c r="U383" s="228"/>
      <c r="V383" s="229"/>
      <c r="W383" s="63"/>
      <c r="X383" s="63"/>
    </row>
    <row r="384" spans="14:24" s="26" customFormat="1" ht="12" x14ac:dyDescent="0.2">
      <c r="N384" s="63"/>
      <c r="O384" s="228"/>
      <c r="P384" s="229"/>
      <c r="R384" s="63"/>
      <c r="T384" s="63"/>
      <c r="U384" s="228"/>
      <c r="V384" s="229"/>
      <c r="W384" s="63"/>
      <c r="X384" s="63"/>
    </row>
    <row r="385" spans="14:24" s="26" customFormat="1" ht="12" x14ac:dyDescent="0.2">
      <c r="N385" s="63"/>
      <c r="O385" s="228"/>
      <c r="P385" s="229"/>
      <c r="R385" s="63"/>
      <c r="T385" s="63"/>
      <c r="U385" s="228"/>
      <c r="V385" s="229"/>
      <c r="W385" s="63"/>
      <c r="X385" s="63"/>
    </row>
    <row r="386" spans="14:24" s="26" customFormat="1" ht="12" x14ac:dyDescent="0.2">
      <c r="N386" s="63"/>
      <c r="O386" s="228"/>
      <c r="P386" s="229"/>
      <c r="R386" s="63"/>
      <c r="T386" s="63"/>
      <c r="U386" s="228"/>
      <c r="V386" s="229"/>
      <c r="W386" s="63"/>
      <c r="X386" s="63"/>
    </row>
    <row r="387" spans="14:24" s="26" customFormat="1" ht="12" x14ac:dyDescent="0.2">
      <c r="N387" s="63"/>
      <c r="O387" s="228"/>
      <c r="P387" s="229"/>
      <c r="R387" s="63"/>
      <c r="T387" s="63"/>
      <c r="U387" s="228"/>
      <c r="V387" s="229"/>
      <c r="W387" s="63"/>
      <c r="X387" s="63"/>
    </row>
    <row r="388" spans="14:24" s="26" customFormat="1" ht="12" x14ac:dyDescent="0.2">
      <c r="N388" s="63"/>
      <c r="O388" s="228"/>
      <c r="P388" s="229"/>
      <c r="R388" s="63"/>
      <c r="T388" s="63"/>
      <c r="U388" s="228"/>
      <c r="V388" s="229"/>
      <c r="W388" s="63"/>
      <c r="X388" s="63"/>
    </row>
    <row r="389" spans="14:24" s="26" customFormat="1" ht="12" x14ac:dyDescent="0.2">
      <c r="N389" s="63"/>
      <c r="O389" s="228"/>
      <c r="P389" s="229"/>
      <c r="R389" s="63"/>
      <c r="T389" s="63"/>
      <c r="U389" s="228"/>
      <c r="V389" s="229"/>
      <c r="W389" s="63"/>
      <c r="X389" s="63"/>
    </row>
    <row r="390" spans="14:24" s="26" customFormat="1" ht="12" x14ac:dyDescent="0.2">
      <c r="N390" s="63"/>
      <c r="O390" s="228"/>
      <c r="P390" s="229"/>
      <c r="R390" s="63"/>
      <c r="T390" s="63"/>
      <c r="U390" s="228"/>
      <c r="V390" s="229"/>
      <c r="W390" s="63"/>
      <c r="X390" s="63"/>
    </row>
    <row r="391" spans="14:24" s="26" customFormat="1" ht="12" x14ac:dyDescent="0.2">
      <c r="N391" s="63"/>
      <c r="O391" s="228"/>
      <c r="P391" s="229"/>
      <c r="R391" s="63"/>
      <c r="T391" s="63"/>
      <c r="U391" s="228"/>
      <c r="V391" s="229"/>
      <c r="W391" s="63"/>
      <c r="X391" s="63"/>
    </row>
    <row r="392" spans="14:24" s="26" customFormat="1" ht="12" x14ac:dyDescent="0.2">
      <c r="N392" s="63"/>
      <c r="O392" s="228"/>
      <c r="P392" s="229"/>
      <c r="R392" s="63"/>
      <c r="T392" s="63"/>
      <c r="U392" s="228"/>
      <c r="V392" s="229"/>
      <c r="W392" s="63"/>
      <c r="X392" s="63"/>
    </row>
    <row r="393" spans="14:24" s="26" customFormat="1" ht="12" x14ac:dyDescent="0.2">
      <c r="N393" s="63"/>
      <c r="O393" s="228"/>
      <c r="P393" s="229"/>
      <c r="R393" s="63"/>
      <c r="T393" s="63"/>
      <c r="U393" s="228"/>
      <c r="V393" s="229"/>
      <c r="W393" s="63"/>
      <c r="X393" s="63"/>
    </row>
    <row r="394" spans="14:24" s="26" customFormat="1" ht="12" x14ac:dyDescent="0.2">
      <c r="N394" s="63"/>
      <c r="O394" s="228"/>
      <c r="P394" s="229"/>
      <c r="R394" s="63"/>
      <c r="T394" s="63"/>
      <c r="U394" s="228"/>
      <c r="V394" s="229"/>
      <c r="W394" s="63"/>
      <c r="X394" s="63"/>
    </row>
    <row r="395" spans="14:24" s="26" customFormat="1" ht="12" x14ac:dyDescent="0.2">
      <c r="N395" s="63"/>
      <c r="O395" s="228"/>
      <c r="P395" s="229"/>
      <c r="R395" s="63"/>
      <c r="T395" s="63"/>
      <c r="U395" s="228"/>
      <c r="V395" s="229"/>
      <c r="W395" s="63"/>
      <c r="X395" s="63"/>
    </row>
    <row r="396" spans="14:24" s="26" customFormat="1" ht="12" x14ac:dyDescent="0.2">
      <c r="N396" s="63"/>
      <c r="O396" s="228"/>
      <c r="P396" s="229"/>
      <c r="R396" s="63"/>
      <c r="T396" s="63"/>
      <c r="U396" s="228"/>
      <c r="V396" s="229"/>
      <c r="W396" s="63"/>
      <c r="X396" s="63"/>
    </row>
    <row r="397" spans="14:24" s="26" customFormat="1" ht="12" x14ac:dyDescent="0.2">
      <c r="N397" s="63"/>
      <c r="O397" s="228"/>
      <c r="P397" s="229"/>
      <c r="R397" s="63"/>
      <c r="T397" s="63"/>
      <c r="U397" s="228"/>
      <c r="V397" s="229"/>
      <c r="W397" s="63"/>
      <c r="X397" s="63"/>
    </row>
    <row r="398" spans="14:24" s="26" customFormat="1" ht="12" x14ac:dyDescent="0.2">
      <c r="N398" s="63"/>
      <c r="O398" s="228"/>
      <c r="P398" s="229"/>
      <c r="R398" s="63"/>
      <c r="T398" s="63"/>
      <c r="U398" s="228"/>
      <c r="V398" s="229"/>
      <c r="W398" s="63"/>
      <c r="X398" s="63"/>
    </row>
    <row r="399" spans="14:24" s="26" customFormat="1" ht="12" x14ac:dyDescent="0.2">
      <c r="N399" s="63"/>
      <c r="O399" s="228"/>
      <c r="P399" s="229"/>
      <c r="R399" s="63"/>
      <c r="T399" s="63"/>
      <c r="U399" s="228"/>
      <c r="V399" s="229"/>
      <c r="W399" s="63"/>
      <c r="X399" s="63"/>
    </row>
    <row r="400" spans="14:24" s="26" customFormat="1" ht="12" x14ac:dyDescent="0.2">
      <c r="N400" s="63"/>
      <c r="O400" s="228"/>
      <c r="P400" s="229"/>
      <c r="R400" s="63"/>
      <c r="T400" s="63"/>
      <c r="U400" s="228"/>
      <c r="V400" s="229"/>
      <c r="W400" s="63"/>
      <c r="X400" s="63"/>
    </row>
    <row r="401" spans="14:24" s="26" customFormat="1" ht="12" x14ac:dyDescent="0.2">
      <c r="N401" s="63"/>
      <c r="O401" s="228"/>
      <c r="P401" s="229"/>
      <c r="R401" s="63"/>
      <c r="T401" s="63"/>
      <c r="U401" s="228"/>
      <c r="V401" s="229"/>
      <c r="W401" s="63"/>
      <c r="X401" s="63"/>
    </row>
    <row r="402" spans="14:24" s="26" customFormat="1" ht="12" x14ac:dyDescent="0.2">
      <c r="N402" s="63"/>
      <c r="O402" s="228"/>
      <c r="P402" s="229"/>
      <c r="R402" s="63"/>
      <c r="T402" s="63"/>
      <c r="U402" s="228"/>
      <c r="V402" s="229"/>
      <c r="W402" s="63"/>
      <c r="X402" s="63"/>
    </row>
    <row r="403" spans="14:24" s="26" customFormat="1" ht="12" x14ac:dyDescent="0.2">
      <c r="N403" s="63"/>
      <c r="O403" s="228"/>
      <c r="P403" s="229"/>
      <c r="R403" s="63"/>
      <c r="T403" s="63"/>
      <c r="U403" s="228"/>
      <c r="V403" s="229"/>
      <c r="W403" s="63"/>
      <c r="X403" s="63"/>
    </row>
    <row r="404" spans="14:24" s="26" customFormat="1" ht="12" x14ac:dyDescent="0.2">
      <c r="N404" s="63"/>
      <c r="O404" s="228"/>
      <c r="P404" s="229"/>
      <c r="R404" s="63"/>
      <c r="T404" s="63"/>
      <c r="U404" s="228"/>
      <c r="V404" s="229"/>
      <c r="W404" s="63"/>
      <c r="X404" s="63"/>
    </row>
    <row r="405" spans="14:24" s="26" customFormat="1" ht="12" x14ac:dyDescent="0.2">
      <c r="N405" s="63"/>
      <c r="O405" s="228"/>
      <c r="P405" s="229"/>
      <c r="R405" s="63"/>
      <c r="T405" s="63"/>
      <c r="U405" s="228"/>
      <c r="V405" s="229"/>
      <c r="W405" s="63"/>
      <c r="X405" s="63"/>
    </row>
    <row r="406" spans="14:24" s="26" customFormat="1" ht="12" x14ac:dyDescent="0.2">
      <c r="N406" s="63"/>
      <c r="O406" s="228"/>
      <c r="P406" s="229"/>
      <c r="R406" s="63"/>
      <c r="T406" s="63"/>
      <c r="U406" s="228"/>
      <c r="V406" s="229"/>
      <c r="W406" s="63"/>
      <c r="X406" s="63"/>
    </row>
    <row r="407" spans="14:24" s="26" customFormat="1" ht="12" x14ac:dyDescent="0.2">
      <c r="N407" s="63"/>
      <c r="O407" s="228"/>
      <c r="P407" s="229"/>
      <c r="R407" s="63"/>
      <c r="T407" s="63"/>
      <c r="U407" s="228"/>
      <c r="V407" s="229"/>
      <c r="W407" s="63"/>
      <c r="X407" s="63"/>
    </row>
    <row r="408" spans="14:24" s="26" customFormat="1" ht="12" x14ac:dyDescent="0.2">
      <c r="N408" s="63"/>
      <c r="O408" s="228"/>
      <c r="P408" s="229"/>
      <c r="R408" s="63"/>
      <c r="T408" s="63"/>
      <c r="U408" s="228"/>
      <c r="V408" s="229"/>
      <c r="W408" s="63"/>
      <c r="X408" s="63"/>
    </row>
    <row r="409" spans="14:24" s="26" customFormat="1" ht="12" x14ac:dyDescent="0.2">
      <c r="N409" s="63"/>
      <c r="O409" s="228"/>
      <c r="P409" s="229"/>
      <c r="R409" s="63"/>
      <c r="T409" s="63"/>
      <c r="U409" s="228"/>
      <c r="V409" s="229"/>
      <c r="W409" s="63"/>
      <c r="X409" s="63"/>
    </row>
    <row r="410" spans="14:24" s="26" customFormat="1" ht="12" x14ac:dyDescent="0.2">
      <c r="N410" s="63"/>
      <c r="O410" s="228"/>
      <c r="P410" s="229"/>
      <c r="R410" s="63"/>
      <c r="T410" s="63"/>
      <c r="U410" s="228"/>
      <c r="V410" s="229"/>
      <c r="W410" s="63"/>
      <c r="X410" s="63"/>
    </row>
    <row r="411" spans="14:24" s="26" customFormat="1" ht="12" x14ac:dyDescent="0.2">
      <c r="N411" s="63"/>
      <c r="O411" s="228"/>
      <c r="P411" s="229"/>
      <c r="R411" s="63"/>
      <c r="T411" s="63"/>
      <c r="U411" s="228"/>
      <c r="V411" s="229"/>
      <c r="W411" s="63"/>
      <c r="X411" s="63"/>
    </row>
    <row r="412" spans="14:24" s="26" customFormat="1" ht="12" x14ac:dyDescent="0.2">
      <c r="N412" s="63"/>
      <c r="O412" s="228"/>
      <c r="P412" s="229"/>
      <c r="R412" s="63"/>
      <c r="T412" s="63"/>
      <c r="U412" s="228"/>
      <c r="V412" s="229"/>
      <c r="W412" s="63"/>
      <c r="X412" s="63"/>
    </row>
    <row r="413" spans="14:24" s="26" customFormat="1" ht="12" x14ac:dyDescent="0.2">
      <c r="N413" s="63"/>
      <c r="O413" s="228"/>
      <c r="P413" s="229"/>
      <c r="R413" s="63"/>
      <c r="T413" s="63"/>
      <c r="U413" s="228"/>
      <c r="V413" s="229"/>
      <c r="W413" s="63"/>
      <c r="X413" s="63"/>
    </row>
    <row r="414" spans="14:24" s="26" customFormat="1" ht="12" x14ac:dyDescent="0.2">
      <c r="N414" s="63"/>
      <c r="O414" s="228"/>
      <c r="P414" s="229"/>
      <c r="R414" s="63"/>
      <c r="T414" s="63"/>
      <c r="U414" s="228"/>
      <c r="V414" s="229"/>
      <c r="W414" s="63"/>
      <c r="X414" s="63"/>
    </row>
    <row r="415" spans="14:24" s="26" customFormat="1" ht="12" x14ac:dyDescent="0.2">
      <c r="N415" s="63"/>
      <c r="O415" s="228"/>
      <c r="P415" s="229"/>
      <c r="R415" s="63"/>
      <c r="T415" s="63"/>
      <c r="U415" s="228"/>
      <c r="V415" s="229"/>
      <c r="W415" s="63"/>
      <c r="X415" s="63"/>
    </row>
    <row r="416" spans="14:24" s="26" customFormat="1" ht="12" x14ac:dyDescent="0.2">
      <c r="N416" s="63"/>
      <c r="O416" s="228"/>
      <c r="P416" s="229"/>
      <c r="R416" s="63"/>
      <c r="T416" s="63"/>
      <c r="U416" s="228"/>
      <c r="V416" s="229"/>
      <c r="W416" s="63"/>
      <c r="X416" s="63"/>
    </row>
    <row r="417" spans="14:24" s="26" customFormat="1" ht="12" x14ac:dyDescent="0.2">
      <c r="N417" s="63"/>
      <c r="O417" s="228"/>
      <c r="P417" s="229"/>
      <c r="R417" s="63"/>
      <c r="T417" s="63"/>
      <c r="U417" s="228"/>
      <c r="V417" s="229"/>
      <c r="W417" s="63"/>
      <c r="X417" s="63"/>
    </row>
    <row r="418" spans="14:24" s="26" customFormat="1" ht="12" x14ac:dyDescent="0.2">
      <c r="N418" s="63"/>
      <c r="O418" s="228"/>
      <c r="P418" s="229"/>
      <c r="R418" s="63"/>
      <c r="T418" s="63"/>
      <c r="U418" s="228"/>
      <c r="V418" s="229"/>
      <c r="W418" s="63"/>
      <c r="X418" s="63"/>
    </row>
    <row r="419" spans="14:24" s="26" customFormat="1" ht="12" x14ac:dyDescent="0.2">
      <c r="N419" s="63"/>
      <c r="O419" s="228"/>
      <c r="P419" s="229"/>
      <c r="R419" s="63"/>
      <c r="T419" s="63"/>
      <c r="U419" s="228"/>
      <c r="V419" s="229"/>
      <c r="W419" s="63"/>
      <c r="X419" s="63"/>
    </row>
    <row r="420" spans="14:24" s="26" customFormat="1" ht="12" x14ac:dyDescent="0.2">
      <c r="N420" s="63"/>
      <c r="O420" s="228"/>
      <c r="P420" s="229"/>
      <c r="R420" s="63"/>
      <c r="T420" s="63"/>
      <c r="U420" s="228"/>
      <c r="V420" s="229"/>
      <c r="W420" s="63"/>
      <c r="X420" s="63"/>
    </row>
    <row r="421" spans="14:24" s="26" customFormat="1" ht="12" x14ac:dyDescent="0.2">
      <c r="N421" s="63"/>
      <c r="O421" s="228"/>
      <c r="P421" s="229"/>
      <c r="R421" s="63"/>
      <c r="T421" s="63"/>
      <c r="U421" s="228"/>
      <c r="V421" s="229"/>
      <c r="W421" s="63"/>
      <c r="X421" s="63"/>
    </row>
    <row r="422" spans="14:24" s="26" customFormat="1" ht="12" x14ac:dyDescent="0.2">
      <c r="N422" s="63"/>
      <c r="O422" s="228"/>
      <c r="P422" s="229"/>
      <c r="R422" s="63"/>
      <c r="T422" s="63"/>
      <c r="U422" s="228"/>
      <c r="V422" s="229"/>
      <c r="W422" s="63"/>
      <c r="X422" s="63"/>
    </row>
  </sheetData>
  <mergeCells count="502">
    <mergeCell ref="D178:X178"/>
    <mergeCell ref="D179:X179"/>
    <mergeCell ref="D180:X180"/>
    <mergeCell ref="B182:J182"/>
    <mergeCell ref="D44:X44"/>
    <mergeCell ref="D124:X124"/>
    <mergeCell ref="D127:X127"/>
    <mergeCell ref="D151:X151"/>
    <mergeCell ref="D166:X166"/>
    <mergeCell ref="D177:X177"/>
    <mergeCell ref="T175:T176"/>
    <mergeCell ref="U175:U176"/>
    <mergeCell ref="V175:V176"/>
    <mergeCell ref="W175:W176"/>
    <mergeCell ref="X175:X176"/>
    <mergeCell ref="O175:O176"/>
    <mergeCell ref="P175:P176"/>
    <mergeCell ref="Q175:Q176"/>
    <mergeCell ref="R175:R176"/>
    <mergeCell ref="S175:S176"/>
    <mergeCell ref="W164:W165"/>
    <mergeCell ref="X164:X165"/>
    <mergeCell ref="D167:X167"/>
    <mergeCell ref="D174:X174"/>
    <mergeCell ref="B175:B176"/>
    <mergeCell ref="C175:C176"/>
    <mergeCell ref="D175:D176"/>
    <mergeCell ref="E175:E176"/>
    <mergeCell ref="F175:F176"/>
    <mergeCell ref="G175:G176"/>
    <mergeCell ref="I175:I176"/>
    <mergeCell ref="J175:J176"/>
    <mergeCell ref="K175:K176"/>
    <mergeCell ref="L175:L176"/>
    <mergeCell ref="M175:M176"/>
    <mergeCell ref="N175:N176"/>
    <mergeCell ref="R164:R165"/>
    <mergeCell ref="S164:S165"/>
    <mergeCell ref="T164:T165"/>
    <mergeCell ref="U164:U165"/>
    <mergeCell ref="V164:V165"/>
    <mergeCell ref="D163:X163"/>
    <mergeCell ref="L164:L165"/>
    <mergeCell ref="M164:M165"/>
    <mergeCell ref="N164:N165"/>
    <mergeCell ref="O164:O165"/>
    <mergeCell ref="P164:P165"/>
    <mergeCell ref="Q164:Q165"/>
    <mergeCell ref="X161:X162"/>
    <mergeCell ref="O161:O162"/>
    <mergeCell ref="P161:P162"/>
    <mergeCell ref="Q161:Q162"/>
    <mergeCell ref="R161:R162"/>
    <mergeCell ref="S161:S162"/>
    <mergeCell ref="D160:X160"/>
    <mergeCell ref="B164:B165"/>
    <mergeCell ref="C164:C165"/>
    <mergeCell ref="D164:D165"/>
    <mergeCell ref="E164:E165"/>
    <mergeCell ref="F164:F165"/>
    <mergeCell ref="H164:H165"/>
    <mergeCell ref="I164:I165"/>
    <mergeCell ref="J164:J165"/>
    <mergeCell ref="K164:K165"/>
    <mergeCell ref="B161:B162"/>
    <mergeCell ref="C161:C162"/>
    <mergeCell ref="E161:E162"/>
    <mergeCell ref="F161:F162"/>
    <mergeCell ref="G161:G162"/>
    <mergeCell ref="H161:H162"/>
    <mergeCell ref="I161:I162"/>
    <mergeCell ref="J161:J162"/>
    <mergeCell ref="K161:K162"/>
    <mergeCell ref="L135:L136"/>
    <mergeCell ref="M135:M136"/>
    <mergeCell ref="N135:N136"/>
    <mergeCell ref="O135:O136"/>
    <mergeCell ref="P135:P136"/>
    <mergeCell ref="Q135:Q136"/>
    <mergeCell ref="W135:W136"/>
    <mergeCell ref="W161:W162"/>
    <mergeCell ref="X135:X136"/>
    <mergeCell ref="D152:X152"/>
    <mergeCell ref="R135:R136"/>
    <mergeCell ref="S135:S136"/>
    <mergeCell ref="T135:T136"/>
    <mergeCell ref="U135:U136"/>
    <mergeCell ref="V135:V136"/>
    <mergeCell ref="D143:X143"/>
    <mergeCell ref="B135:B136"/>
    <mergeCell ref="C135:C136"/>
    <mergeCell ref="D135:D136"/>
    <mergeCell ref="F135:F136"/>
    <mergeCell ref="G135:G136"/>
    <mergeCell ref="H135:H136"/>
    <mergeCell ref="I135:I136"/>
    <mergeCell ref="J135:J136"/>
    <mergeCell ref="K135:K136"/>
    <mergeCell ref="E135:E136"/>
    <mergeCell ref="W122:W123"/>
    <mergeCell ref="X122:X123"/>
    <mergeCell ref="D125:X125"/>
    <mergeCell ref="P122:P123"/>
    <mergeCell ref="Q122:Q123"/>
    <mergeCell ref="R122:R123"/>
    <mergeCell ref="S122:S123"/>
    <mergeCell ref="T122:T123"/>
    <mergeCell ref="D128:X128"/>
    <mergeCell ref="V118:V119"/>
    <mergeCell ref="V120:V121"/>
    <mergeCell ref="W120:W121"/>
    <mergeCell ref="X120:X121"/>
    <mergeCell ref="B122:B123"/>
    <mergeCell ref="C122:C123"/>
    <mergeCell ref="D122:D123"/>
    <mergeCell ref="E122:E123"/>
    <mergeCell ref="G122:G123"/>
    <mergeCell ref="H122:H123"/>
    <mergeCell ref="I122:I123"/>
    <mergeCell ref="J122:J123"/>
    <mergeCell ref="K122:K123"/>
    <mergeCell ref="L122:L123"/>
    <mergeCell ref="M122:M123"/>
    <mergeCell ref="N122:N123"/>
    <mergeCell ref="O122:O123"/>
    <mergeCell ref="Q120:Q121"/>
    <mergeCell ref="R120:R121"/>
    <mergeCell ref="S120:S121"/>
    <mergeCell ref="T120:T121"/>
    <mergeCell ref="U120:U121"/>
    <mergeCell ref="U122:U123"/>
    <mergeCell ref="V122:V123"/>
    <mergeCell ref="B120:B121"/>
    <mergeCell ref="C120:C121"/>
    <mergeCell ref="D120:D121"/>
    <mergeCell ref="E120:E121"/>
    <mergeCell ref="G120:G121"/>
    <mergeCell ref="H120:H121"/>
    <mergeCell ref="I120:I121"/>
    <mergeCell ref="J120:J121"/>
    <mergeCell ref="K120:K121"/>
    <mergeCell ref="B116:B117"/>
    <mergeCell ref="C116:C117"/>
    <mergeCell ref="D116:D117"/>
    <mergeCell ref="E116:E117"/>
    <mergeCell ref="G116:G117"/>
    <mergeCell ref="X116:X117"/>
    <mergeCell ref="B118:B119"/>
    <mergeCell ref="C118:C119"/>
    <mergeCell ref="D118:D119"/>
    <mergeCell ref="E118:E119"/>
    <mergeCell ref="G118:G119"/>
    <mergeCell ref="H118:H119"/>
    <mergeCell ref="I118:I119"/>
    <mergeCell ref="J118:J119"/>
    <mergeCell ref="K118:K119"/>
    <mergeCell ref="L118:L119"/>
    <mergeCell ref="M118:M119"/>
    <mergeCell ref="N118:N119"/>
    <mergeCell ref="O118:O119"/>
    <mergeCell ref="P118:P119"/>
    <mergeCell ref="Q118:Q119"/>
    <mergeCell ref="S116:S117"/>
    <mergeCell ref="T116:T117"/>
    <mergeCell ref="U116:U117"/>
    <mergeCell ref="U110:U111"/>
    <mergeCell ref="V110:V111"/>
    <mergeCell ref="M110:M111"/>
    <mergeCell ref="N110:N111"/>
    <mergeCell ref="O110:O111"/>
    <mergeCell ref="Q116:Q117"/>
    <mergeCell ref="R116:R117"/>
    <mergeCell ref="I116:I117"/>
    <mergeCell ref="J116:J117"/>
    <mergeCell ref="K116:K117"/>
    <mergeCell ref="L116:L117"/>
    <mergeCell ref="M116:M117"/>
    <mergeCell ref="V116:V117"/>
    <mergeCell ref="N116:N117"/>
    <mergeCell ref="O116:O117"/>
    <mergeCell ref="P116:P117"/>
    <mergeCell ref="B110:B111"/>
    <mergeCell ref="C110:C111"/>
    <mergeCell ref="D110:D111"/>
    <mergeCell ref="E110:E111"/>
    <mergeCell ref="G110:G111"/>
    <mergeCell ref="W110:W111"/>
    <mergeCell ref="X110:X111"/>
    <mergeCell ref="D113:X113"/>
    <mergeCell ref="B114:B115"/>
    <mergeCell ref="C114:C115"/>
    <mergeCell ref="D114:D115"/>
    <mergeCell ref="E114:E115"/>
    <mergeCell ref="H114:H115"/>
    <mergeCell ref="I114:I115"/>
    <mergeCell ref="J114:J115"/>
    <mergeCell ref="K114:K115"/>
    <mergeCell ref="L114:L115"/>
    <mergeCell ref="M114:M115"/>
    <mergeCell ref="N114:N115"/>
    <mergeCell ref="O114:O115"/>
    <mergeCell ref="P114:P115"/>
    <mergeCell ref="R110:R111"/>
    <mergeCell ref="S110:S111"/>
    <mergeCell ref="T110:T111"/>
    <mergeCell ref="P108:P109"/>
    <mergeCell ref="Q108:Q109"/>
    <mergeCell ref="R108:R109"/>
    <mergeCell ref="S108:S109"/>
    <mergeCell ref="P110:P111"/>
    <mergeCell ref="Q110:Q111"/>
    <mergeCell ref="H110:H111"/>
    <mergeCell ref="I110:I111"/>
    <mergeCell ref="J110:J111"/>
    <mergeCell ref="K110:K111"/>
    <mergeCell ref="L110:L111"/>
    <mergeCell ref="X106:X107"/>
    <mergeCell ref="B108:B109"/>
    <mergeCell ref="C108:C109"/>
    <mergeCell ref="D108:D109"/>
    <mergeCell ref="E108:E109"/>
    <mergeCell ref="G108:G109"/>
    <mergeCell ref="H108:H109"/>
    <mergeCell ref="I108:I109"/>
    <mergeCell ref="J108:J109"/>
    <mergeCell ref="K108:K109"/>
    <mergeCell ref="L108:L109"/>
    <mergeCell ref="M108:M109"/>
    <mergeCell ref="N108:N109"/>
    <mergeCell ref="P106:P107"/>
    <mergeCell ref="Q106:Q107"/>
    <mergeCell ref="R106:R107"/>
    <mergeCell ref="S106:S107"/>
    <mergeCell ref="T106:T107"/>
    <mergeCell ref="T108:T109"/>
    <mergeCell ref="U108:U109"/>
    <mergeCell ref="V108:V109"/>
    <mergeCell ref="W108:W109"/>
    <mergeCell ref="X108:X109"/>
    <mergeCell ref="O108:O109"/>
    <mergeCell ref="V104:V105"/>
    <mergeCell ref="W104:W105"/>
    <mergeCell ref="X104:X105"/>
    <mergeCell ref="B106:B107"/>
    <mergeCell ref="C106:C107"/>
    <mergeCell ref="D106:D107"/>
    <mergeCell ref="E106:E107"/>
    <mergeCell ref="G106:G107"/>
    <mergeCell ref="H106:H107"/>
    <mergeCell ref="I106:I107"/>
    <mergeCell ref="J106:J107"/>
    <mergeCell ref="K106:K107"/>
    <mergeCell ref="L106:L107"/>
    <mergeCell ref="M106:M107"/>
    <mergeCell ref="N106:N107"/>
    <mergeCell ref="O106:O107"/>
    <mergeCell ref="Q104:Q105"/>
    <mergeCell ref="R104:R105"/>
    <mergeCell ref="S104:S105"/>
    <mergeCell ref="T104:T105"/>
    <mergeCell ref="U104:U105"/>
    <mergeCell ref="U106:U107"/>
    <mergeCell ref="V106:V107"/>
    <mergeCell ref="W106:W107"/>
    <mergeCell ref="H104:H105"/>
    <mergeCell ref="I104:I105"/>
    <mergeCell ref="J104:J105"/>
    <mergeCell ref="K104:K105"/>
    <mergeCell ref="L104:L105"/>
    <mergeCell ref="M104:M105"/>
    <mergeCell ref="N104:N105"/>
    <mergeCell ref="O104:O105"/>
    <mergeCell ref="P104:P105"/>
    <mergeCell ref="B102:B103"/>
    <mergeCell ref="C102:C103"/>
    <mergeCell ref="D102:D103"/>
    <mergeCell ref="E102:E103"/>
    <mergeCell ref="G102:G103"/>
    <mergeCell ref="B104:B105"/>
    <mergeCell ref="C104:C105"/>
    <mergeCell ref="D104:D105"/>
    <mergeCell ref="E104:E105"/>
    <mergeCell ref="G104:G105"/>
    <mergeCell ref="P102:P103"/>
    <mergeCell ref="Q102:Q103"/>
    <mergeCell ref="W102:W103"/>
    <mergeCell ref="X102:X103"/>
    <mergeCell ref="V102:V103"/>
    <mergeCell ref="H102:H103"/>
    <mergeCell ref="I102:I103"/>
    <mergeCell ref="J102:J103"/>
    <mergeCell ref="K102:K103"/>
    <mergeCell ref="L102:L103"/>
    <mergeCell ref="R102:R103"/>
    <mergeCell ref="S102:S103"/>
    <mergeCell ref="T102:T103"/>
    <mergeCell ref="U102:U103"/>
    <mergeCell ref="M102:M103"/>
    <mergeCell ref="N102:N103"/>
    <mergeCell ref="O102:O103"/>
    <mergeCell ref="U100:U101"/>
    <mergeCell ref="V100:V101"/>
    <mergeCell ref="W100:W101"/>
    <mergeCell ref="X100:X101"/>
    <mergeCell ref="O100:O101"/>
    <mergeCell ref="P100:P101"/>
    <mergeCell ref="Q100:Q101"/>
    <mergeCell ref="R100:R101"/>
    <mergeCell ref="S100:S101"/>
    <mergeCell ref="L100:L101"/>
    <mergeCell ref="M100:M101"/>
    <mergeCell ref="N100:N101"/>
    <mergeCell ref="P98:P99"/>
    <mergeCell ref="Q98:Q99"/>
    <mergeCell ref="R98:R99"/>
    <mergeCell ref="S98:S99"/>
    <mergeCell ref="T98:T99"/>
    <mergeCell ref="T100:T101"/>
    <mergeCell ref="B100:B101"/>
    <mergeCell ref="C100:C101"/>
    <mergeCell ref="D100:D101"/>
    <mergeCell ref="E100:E101"/>
    <mergeCell ref="G100:G101"/>
    <mergeCell ref="H100:H101"/>
    <mergeCell ref="I100:I101"/>
    <mergeCell ref="J100:J101"/>
    <mergeCell ref="K100:K101"/>
    <mergeCell ref="X95:X96"/>
    <mergeCell ref="D89:X89"/>
    <mergeCell ref="D92:X92"/>
    <mergeCell ref="D97:X97"/>
    <mergeCell ref="B98:B99"/>
    <mergeCell ref="C98:C99"/>
    <mergeCell ref="D98:D99"/>
    <mergeCell ref="E98:E99"/>
    <mergeCell ref="G98:G99"/>
    <mergeCell ref="H98:H99"/>
    <mergeCell ref="I98:I99"/>
    <mergeCell ref="J98:J99"/>
    <mergeCell ref="K98:K99"/>
    <mergeCell ref="L98:L99"/>
    <mergeCell ref="M98:M99"/>
    <mergeCell ref="N98:N99"/>
    <mergeCell ref="O98:O99"/>
    <mergeCell ref="U98:U99"/>
    <mergeCell ref="V98:V99"/>
    <mergeCell ref="W98:W99"/>
    <mergeCell ref="X98:X99"/>
    <mergeCell ref="Q24:Q25"/>
    <mergeCell ref="H24:H25"/>
    <mergeCell ref="I24:I25"/>
    <mergeCell ref="J24:J25"/>
    <mergeCell ref="K24:K25"/>
    <mergeCell ref="D83:X83"/>
    <mergeCell ref="D91:X91"/>
    <mergeCell ref="D94:X94"/>
    <mergeCell ref="B95:B96"/>
    <mergeCell ref="C95:C96"/>
    <mergeCell ref="D95:D96"/>
    <mergeCell ref="E95:E96"/>
    <mergeCell ref="H95:H96"/>
    <mergeCell ref="I95:I96"/>
    <mergeCell ref="J95:J96"/>
    <mergeCell ref="K95:K96"/>
    <mergeCell ref="L95:L96"/>
    <mergeCell ref="M95:M96"/>
    <mergeCell ref="N95:N96"/>
    <mergeCell ref="O95:O96"/>
    <mergeCell ref="P95:P96"/>
    <mergeCell ref="U95:U96"/>
    <mergeCell ref="V95:V96"/>
    <mergeCell ref="W95:W96"/>
    <mergeCell ref="B17:B18"/>
    <mergeCell ref="C17:C18"/>
    <mergeCell ref="T17:T18"/>
    <mergeCell ref="K17:K18"/>
    <mergeCell ref="L17:L18"/>
    <mergeCell ref="M17:M18"/>
    <mergeCell ref="N17:N18"/>
    <mergeCell ref="O17:O18"/>
    <mergeCell ref="E17:E18"/>
    <mergeCell ref="F17:F18"/>
    <mergeCell ref="H17:H18"/>
    <mergeCell ref="I17:I18"/>
    <mergeCell ref="J17:J18"/>
    <mergeCell ref="R118:R119"/>
    <mergeCell ref="S118:S119"/>
    <mergeCell ref="T118:T119"/>
    <mergeCell ref="U118:U119"/>
    <mergeCell ref="L24:L25"/>
    <mergeCell ref="B24:B25"/>
    <mergeCell ref="C24:C25"/>
    <mergeCell ref="D24:D25"/>
    <mergeCell ref="E24:E25"/>
    <mergeCell ref="F24:F25"/>
    <mergeCell ref="D38:X38"/>
    <mergeCell ref="D39:X39"/>
    <mergeCell ref="D45:X45"/>
    <mergeCell ref="D51:X51"/>
    <mergeCell ref="D79:X79"/>
    <mergeCell ref="W24:W25"/>
    <mergeCell ref="X24:X25"/>
    <mergeCell ref="D31:X31"/>
    <mergeCell ref="D32:X32"/>
    <mergeCell ref="D34:X34"/>
    <mergeCell ref="R24:R25"/>
    <mergeCell ref="S24:S25"/>
    <mergeCell ref="T24:T25"/>
    <mergeCell ref="U24:U25"/>
    <mergeCell ref="D9:X9"/>
    <mergeCell ref="D10:X10"/>
    <mergeCell ref="D11:X11"/>
    <mergeCell ref="D12:X12"/>
    <mergeCell ref="D16:X16"/>
    <mergeCell ref="D132:X132"/>
    <mergeCell ref="D130:X130"/>
    <mergeCell ref="Q114:Q115"/>
    <mergeCell ref="R114:R115"/>
    <mergeCell ref="S114:S115"/>
    <mergeCell ref="T114:T115"/>
    <mergeCell ref="U114:U115"/>
    <mergeCell ref="V114:V115"/>
    <mergeCell ref="W114:W115"/>
    <mergeCell ref="X114:X115"/>
    <mergeCell ref="H116:H117"/>
    <mergeCell ref="W116:W117"/>
    <mergeCell ref="W118:W119"/>
    <mergeCell ref="X118:X119"/>
    <mergeCell ref="L120:L121"/>
    <mergeCell ref="M120:M121"/>
    <mergeCell ref="N120:N121"/>
    <mergeCell ref="O120:O121"/>
    <mergeCell ref="P120:P121"/>
    <mergeCell ref="D30:X30"/>
    <mergeCell ref="D37:X37"/>
    <mergeCell ref="D90:X90"/>
    <mergeCell ref="Q95:Q96"/>
    <mergeCell ref="R95:R96"/>
    <mergeCell ref="S95:S96"/>
    <mergeCell ref="T95:T96"/>
    <mergeCell ref="X17:X18"/>
    <mergeCell ref="D23:X23"/>
    <mergeCell ref="P17:P18"/>
    <mergeCell ref="Q17:Q18"/>
    <mergeCell ref="R17:R18"/>
    <mergeCell ref="S17:S18"/>
    <mergeCell ref="G17:G18"/>
    <mergeCell ref="G24:G25"/>
    <mergeCell ref="D17:D18"/>
    <mergeCell ref="U17:U18"/>
    <mergeCell ref="V17:V18"/>
    <mergeCell ref="W17:W18"/>
    <mergeCell ref="V24:V25"/>
    <mergeCell ref="M24:M25"/>
    <mergeCell ref="N24:N25"/>
    <mergeCell ref="O24:O25"/>
    <mergeCell ref="P24:P25"/>
    <mergeCell ref="V1:X1"/>
    <mergeCell ref="V2:X2"/>
    <mergeCell ref="V3:X3"/>
    <mergeCell ref="B6:J6"/>
    <mergeCell ref="B7:B8"/>
    <mergeCell ref="C7:C8"/>
    <mergeCell ref="M7:N7"/>
    <mergeCell ref="K6:X6"/>
    <mergeCell ref="F7:F8"/>
    <mergeCell ref="E7:E8"/>
    <mergeCell ref="D7:D8"/>
    <mergeCell ref="W7:X7"/>
    <mergeCell ref="K7:L7"/>
    <mergeCell ref="J7:J8"/>
    <mergeCell ref="I7:I8"/>
    <mergeCell ref="H7:H8"/>
    <mergeCell ref="G7:G8"/>
    <mergeCell ref="O7:P7"/>
    <mergeCell ref="Q7:R7"/>
    <mergeCell ref="S7:T7"/>
    <mergeCell ref="U7:V7"/>
    <mergeCell ref="D161:D162"/>
    <mergeCell ref="G164:G165"/>
    <mergeCell ref="F116:F117"/>
    <mergeCell ref="F118:F119"/>
    <mergeCell ref="F120:F121"/>
    <mergeCell ref="F122:F123"/>
    <mergeCell ref="F95:F96"/>
    <mergeCell ref="G95:G96"/>
    <mergeCell ref="G114:G115"/>
    <mergeCell ref="F98:F99"/>
    <mergeCell ref="F100:F101"/>
    <mergeCell ref="F102:F103"/>
    <mergeCell ref="F104:F105"/>
    <mergeCell ref="F106:F107"/>
    <mergeCell ref="F108:F109"/>
    <mergeCell ref="F110:F111"/>
    <mergeCell ref="F114:F115"/>
    <mergeCell ref="D153:X153"/>
    <mergeCell ref="L161:L162"/>
    <mergeCell ref="M161:M162"/>
    <mergeCell ref="N161:N162"/>
    <mergeCell ref="T161:T162"/>
    <mergeCell ref="U161:U162"/>
    <mergeCell ref="V161:V162"/>
  </mergeCells>
  <pageMargins left="0.11811023622047245" right="0.11811023622047245" top="0.15748031496062992" bottom="0.15748031496062992" header="0" footer="0"/>
  <pageSetup paperSize="9" scale="48" orientation="landscape" r:id="rId1"/>
  <ignoredErrors>
    <ignoredError sqref="L65 L72:L73 L69 L57 L71 L63"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B184"/>
  <sheetViews>
    <sheetView tabSelected="1" topLeftCell="A163" zoomScale="75" zoomScaleNormal="75" workbookViewId="0">
      <selection activeCell="U196" sqref="U196"/>
    </sheetView>
  </sheetViews>
  <sheetFormatPr defaultRowHeight="15" x14ac:dyDescent="0.25"/>
  <cols>
    <col min="1" max="1" width="4.28515625" customWidth="1"/>
    <col min="3" max="3" width="12.28515625" customWidth="1"/>
    <col min="4" max="4" width="31.5703125" customWidth="1"/>
    <col min="5" max="5" width="14.140625" customWidth="1"/>
    <col min="6" max="6" width="15.140625" customWidth="1"/>
    <col min="7" max="7" width="19.140625" customWidth="1"/>
    <col min="8" max="8" width="21.42578125" customWidth="1"/>
    <col min="9" max="9" width="6.5703125" customWidth="1"/>
    <col min="10" max="10" width="7.85546875" customWidth="1"/>
    <col min="11" max="12" width="12.140625" style="8" customWidth="1"/>
    <col min="13" max="14" width="12.28515625" style="8" customWidth="1"/>
    <col min="15" max="15" width="13.7109375" style="8" customWidth="1"/>
    <col min="16" max="16" width="9.5703125" style="8" customWidth="1"/>
    <col min="17" max="17" width="13.42578125" style="8" customWidth="1"/>
    <col min="18" max="18" width="10" style="8" customWidth="1"/>
    <col min="19" max="19" width="10" style="8" bestFit="1" customWidth="1"/>
    <col min="20" max="20" width="10" style="8" customWidth="1"/>
    <col min="21" max="21" width="12.5703125" style="8" bestFit="1" customWidth="1"/>
    <col min="22" max="22" width="12.5703125" style="8" customWidth="1"/>
    <col min="23" max="24" width="9.140625" style="8"/>
    <col min="25" max="25" width="12" customWidth="1"/>
    <col min="26" max="26" width="11.5703125" bestFit="1" customWidth="1"/>
  </cols>
  <sheetData>
    <row r="1" spans="2:24" ht="15.75" x14ac:dyDescent="0.25">
      <c r="K1" s="30"/>
      <c r="L1" s="30"/>
      <c r="M1" s="30"/>
      <c r="N1" s="30"/>
      <c r="O1" s="30"/>
      <c r="P1" s="30"/>
      <c r="S1" s="30"/>
      <c r="T1" s="30"/>
      <c r="U1" s="30"/>
      <c r="V1" s="385" t="s">
        <v>117</v>
      </c>
      <c r="W1" s="385"/>
      <c r="X1" s="385"/>
    </row>
    <row r="2" spans="2:24" ht="15.75" x14ac:dyDescent="0.25">
      <c r="K2" s="30"/>
      <c r="L2" s="30"/>
      <c r="M2" s="30"/>
      <c r="N2" s="30"/>
      <c r="O2" s="30"/>
      <c r="P2" s="30"/>
      <c r="S2" s="30"/>
      <c r="T2" s="30"/>
      <c r="U2" s="30"/>
      <c r="V2" s="385" t="s">
        <v>0</v>
      </c>
      <c r="W2" s="385"/>
      <c r="X2" s="385"/>
    </row>
    <row r="3" spans="2:24" ht="15.75" x14ac:dyDescent="0.25">
      <c r="K3" s="30"/>
      <c r="L3" s="30"/>
      <c r="M3" s="30"/>
      <c r="N3" s="30"/>
      <c r="O3" s="30"/>
      <c r="P3" s="30"/>
      <c r="S3" s="30"/>
      <c r="T3" s="30"/>
      <c r="U3" s="30"/>
      <c r="V3" s="385" t="s">
        <v>12</v>
      </c>
      <c r="W3" s="385"/>
      <c r="X3" s="385"/>
    </row>
    <row r="4" spans="2:24" ht="15.75" x14ac:dyDescent="0.25">
      <c r="B4" s="1"/>
    </row>
    <row r="5" spans="2:24" ht="15.75" x14ac:dyDescent="0.25">
      <c r="B5" s="1" t="s">
        <v>51</v>
      </c>
      <c r="C5" s="4"/>
      <c r="D5" s="4"/>
      <c r="E5" s="7"/>
      <c r="F5" s="7"/>
      <c r="G5" s="7"/>
      <c r="H5" s="7"/>
      <c r="I5" s="7"/>
      <c r="J5" s="7"/>
      <c r="K5" s="64"/>
      <c r="L5" s="64"/>
      <c r="M5" s="64"/>
      <c r="N5" s="64"/>
      <c r="O5" s="64"/>
      <c r="P5" s="64"/>
      <c r="Q5" s="64"/>
      <c r="R5" s="64"/>
      <c r="S5" s="64"/>
      <c r="T5" s="64"/>
      <c r="U5" s="64"/>
      <c r="V5" s="64"/>
      <c r="W5" s="64"/>
      <c r="X5" s="64"/>
    </row>
    <row r="6" spans="2:24" x14ac:dyDescent="0.25">
      <c r="B6" s="267" t="s">
        <v>14</v>
      </c>
      <c r="C6" s="267"/>
      <c r="D6" s="267"/>
      <c r="E6" s="267"/>
      <c r="F6" s="267"/>
      <c r="G6" s="267"/>
      <c r="H6" s="267"/>
      <c r="I6" s="267"/>
      <c r="J6" s="267"/>
      <c r="K6" s="267" t="s">
        <v>15</v>
      </c>
      <c r="L6" s="267"/>
      <c r="M6" s="267"/>
      <c r="N6" s="267"/>
      <c r="O6" s="267"/>
      <c r="P6" s="267"/>
      <c r="Q6" s="267"/>
      <c r="R6" s="267"/>
      <c r="S6" s="267"/>
      <c r="T6" s="267"/>
      <c r="U6" s="267"/>
      <c r="V6" s="267"/>
      <c r="W6" s="267"/>
      <c r="X6" s="267"/>
    </row>
    <row r="7" spans="2:24" ht="32.25" customHeight="1" x14ac:dyDescent="0.25">
      <c r="B7" s="267" t="s">
        <v>4</v>
      </c>
      <c r="C7" s="267" t="s">
        <v>112</v>
      </c>
      <c r="D7" s="267" t="s">
        <v>17</v>
      </c>
      <c r="E7" s="267" t="s">
        <v>119</v>
      </c>
      <c r="F7" s="267" t="s">
        <v>18</v>
      </c>
      <c r="G7" s="267" t="s">
        <v>19</v>
      </c>
      <c r="H7" s="267" t="s">
        <v>20</v>
      </c>
      <c r="I7" s="267" t="s">
        <v>43</v>
      </c>
      <c r="J7" s="267" t="s">
        <v>44</v>
      </c>
      <c r="K7" s="267" t="s">
        <v>23</v>
      </c>
      <c r="L7" s="267"/>
      <c r="M7" s="267" t="s">
        <v>24</v>
      </c>
      <c r="N7" s="267"/>
      <c r="O7" s="267" t="s">
        <v>25</v>
      </c>
      <c r="P7" s="267"/>
      <c r="Q7" s="267" t="s">
        <v>26</v>
      </c>
      <c r="R7" s="267"/>
      <c r="S7" s="267" t="s">
        <v>27</v>
      </c>
      <c r="T7" s="267"/>
      <c r="U7" s="267" t="s">
        <v>28</v>
      </c>
      <c r="V7" s="267"/>
      <c r="W7" s="267" t="s">
        <v>120</v>
      </c>
      <c r="X7" s="267"/>
    </row>
    <row r="8" spans="2:24" x14ac:dyDescent="0.25">
      <c r="B8" s="267"/>
      <c r="C8" s="267"/>
      <c r="D8" s="267"/>
      <c r="E8" s="267"/>
      <c r="F8" s="267"/>
      <c r="G8" s="267"/>
      <c r="H8" s="267"/>
      <c r="I8" s="267"/>
      <c r="J8" s="267"/>
      <c r="K8" s="65" t="s">
        <v>49</v>
      </c>
      <c r="L8" s="65" t="s">
        <v>52</v>
      </c>
      <c r="M8" s="65" t="s">
        <v>49</v>
      </c>
      <c r="N8" s="65" t="s">
        <v>52</v>
      </c>
      <c r="O8" s="65" t="s">
        <v>49</v>
      </c>
      <c r="P8" s="65" t="s">
        <v>52</v>
      </c>
      <c r="Q8" s="65" t="s">
        <v>49</v>
      </c>
      <c r="R8" s="65" t="s">
        <v>52</v>
      </c>
      <c r="S8" s="65" t="s">
        <v>49</v>
      </c>
      <c r="T8" s="65" t="s">
        <v>52</v>
      </c>
      <c r="U8" s="65" t="s">
        <v>49</v>
      </c>
      <c r="V8" s="65" t="s">
        <v>52</v>
      </c>
      <c r="W8" s="65" t="s">
        <v>49</v>
      </c>
      <c r="X8" s="65" t="s">
        <v>52</v>
      </c>
    </row>
    <row r="9" spans="2:24" x14ac:dyDescent="0.25">
      <c r="B9" s="44">
        <v>1</v>
      </c>
      <c r="C9" s="44"/>
      <c r="D9" s="382" t="s">
        <v>388</v>
      </c>
      <c r="E9" s="383"/>
      <c r="F9" s="383"/>
      <c r="G9" s="383"/>
      <c r="H9" s="383"/>
      <c r="I9" s="383"/>
      <c r="J9" s="383"/>
      <c r="K9" s="383"/>
      <c r="L9" s="383"/>
      <c r="M9" s="383"/>
      <c r="N9" s="383"/>
      <c r="O9" s="383"/>
      <c r="P9" s="383"/>
      <c r="Q9" s="383"/>
      <c r="R9" s="383"/>
      <c r="S9" s="383"/>
      <c r="T9" s="383"/>
      <c r="U9" s="383"/>
      <c r="V9" s="383"/>
      <c r="W9" s="383"/>
      <c r="X9" s="384"/>
    </row>
    <row r="10" spans="2:24" x14ac:dyDescent="0.25">
      <c r="B10" s="44">
        <v>1.1000000000000001</v>
      </c>
      <c r="C10" s="44"/>
      <c r="D10" s="272" t="s">
        <v>242</v>
      </c>
      <c r="E10" s="272"/>
      <c r="F10" s="272"/>
      <c r="G10" s="272"/>
      <c r="H10" s="272"/>
      <c r="I10" s="272"/>
      <c r="J10" s="272"/>
      <c r="K10" s="272"/>
      <c r="L10" s="272"/>
      <c r="M10" s="272"/>
      <c r="N10" s="272"/>
      <c r="O10" s="272"/>
      <c r="P10" s="272"/>
      <c r="Q10" s="272"/>
      <c r="R10" s="272"/>
      <c r="S10" s="272"/>
      <c r="T10" s="272"/>
      <c r="U10" s="272"/>
      <c r="V10" s="272"/>
      <c r="W10" s="272"/>
      <c r="X10" s="272"/>
    </row>
    <row r="11" spans="2:24" x14ac:dyDescent="0.25">
      <c r="B11" s="44" t="s">
        <v>6</v>
      </c>
      <c r="C11" s="44"/>
      <c r="D11" s="272" t="s">
        <v>243</v>
      </c>
      <c r="E11" s="272"/>
      <c r="F11" s="272"/>
      <c r="G11" s="272"/>
      <c r="H11" s="272"/>
      <c r="I11" s="272"/>
      <c r="J11" s="272"/>
      <c r="K11" s="272"/>
      <c r="L11" s="272"/>
      <c r="M11" s="272"/>
      <c r="N11" s="272"/>
      <c r="O11" s="272"/>
      <c r="P11" s="272"/>
      <c r="Q11" s="272"/>
      <c r="R11" s="272"/>
      <c r="S11" s="272"/>
      <c r="T11" s="272"/>
      <c r="U11" s="272"/>
      <c r="V11" s="272"/>
      <c r="W11" s="272"/>
      <c r="X11" s="272"/>
    </row>
    <row r="12" spans="2:24" x14ac:dyDescent="0.25">
      <c r="B12" s="45" t="s">
        <v>33</v>
      </c>
      <c r="C12" s="52"/>
      <c r="D12" s="379" t="s">
        <v>185</v>
      </c>
      <c r="E12" s="379"/>
      <c r="F12" s="379"/>
      <c r="G12" s="379"/>
      <c r="H12" s="379"/>
      <c r="I12" s="379"/>
      <c r="J12" s="379"/>
      <c r="K12" s="379"/>
      <c r="L12" s="379"/>
      <c r="M12" s="379"/>
      <c r="N12" s="379"/>
      <c r="O12" s="379"/>
      <c r="P12" s="379"/>
      <c r="Q12" s="379"/>
      <c r="R12" s="379"/>
      <c r="S12" s="379"/>
      <c r="T12" s="379"/>
      <c r="U12" s="379"/>
      <c r="V12" s="379"/>
      <c r="W12" s="379"/>
      <c r="X12" s="379"/>
    </row>
    <row r="13" spans="2:24" ht="36" x14ac:dyDescent="0.25">
      <c r="B13" s="176" t="s">
        <v>34</v>
      </c>
      <c r="C13" s="177" t="s">
        <v>761</v>
      </c>
      <c r="D13" s="178" t="s">
        <v>762</v>
      </c>
      <c r="E13" s="177" t="s">
        <v>244</v>
      </c>
      <c r="F13" s="177" t="s">
        <v>245</v>
      </c>
      <c r="G13" s="177" t="s">
        <v>246</v>
      </c>
      <c r="H13" s="177" t="s">
        <v>247</v>
      </c>
      <c r="I13" s="177" t="s">
        <v>149</v>
      </c>
      <c r="J13" s="177" t="s">
        <v>32</v>
      </c>
      <c r="K13" s="177">
        <v>294831.3</v>
      </c>
      <c r="L13" s="177">
        <v>0</v>
      </c>
      <c r="M13" s="177">
        <v>22112.36</v>
      </c>
      <c r="N13" s="54">
        <v>0</v>
      </c>
      <c r="O13" s="177">
        <v>22112.34</v>
      </c>
      <c r="P13" s="54">
        <v>0</v>
      </c>
      <c r="Q13" s="177">
        <v>0</v>
      </c>
      <c r="R13" s="54">
        <v>0</v>
      </c>
      <c r="S13" s="177">
        <v>0</v>
      </c>
      <c r="T13" s="54">
        <v>0</v>
      </c>
      <c r="U13" s="177">
        <v>250606.6</v>
      </c>
      <c r="V13" s="54">
        <v>0</v>
      </c>
      <c r="W13" s="54">
        <v>0</v>
      </c>
      <c r="X13" s="54">
        <v>0</v>
      </c>
    </row>
    <row r="14" spans="2:24" ht="36" x14ac:dyDescent="0.25">
      <c r="B14" s="176" t="s">
        <v>35</v>
      </c>
      <c r="C14" s="177" t="s">
        <v>763</v>
      </c>
      <c r="D14" s="178" t="s">
        <v>248</v>
      </c>
      <c r="E14" s="177" t="s">
        <v>249</v>
      </c>
      <c r="F14" s="177" t="s">
        <v>245</v>
      </c>
      <c r="G14" s="177" t="s">
        <v>250</v>
      </c>
      <c r="H14" s="177" t="s">
        <v>247</v>
      </c>
      <c r="I14" s="177" t="s">
        <v>149</v>
      </c>
      <c r="J14" s="177" t="s">
        <v>32</v>
      </c>
      <c r="K14" s="177">
        <v>346374.18</v>
      </c>
      <c r="L14" s="177">
        <v>0</v>
      </c>
      <c r="M14" s="177">
        <v>25978.07</v>
      </c>
      <c r="N14" s="54">
        <v>0</v>
      </c>
      <c r="O14" s="177">
        <v>25978.06</v>
      </c>
      <c r="P14" s="54">
        <v>0</v>
      </c>
      <c r="Q14" s="177">
        <v>0</v>
      </c>
      <c r="R14" s="54">
        <v>0</v>
      </c>
      <c r="S14" s="177">
        <v>0</v>
      </c>
      <c r="T14" s="54">
        <v>0</v>
      </c>
      <c r="U14" s="177">
        <v>294418.05</v>
      </c>
      <c r="V14" s="54">
        <v>0</v>
      </c>
      <c r="W14" s="54">
        <v>0</v>
      </c>
      <c r="X14" s="54">
        <v>0</v>
      </c>
    </row>
    <row r="15" spans="2:24" ht="36" x14ac:dyDescent="0.25">
      <c r="B15" s="176" t="s">
        <v>395</v>
      </c>
      <c r="C15" s="177" t="s">
        <v>764</v>
      </c>
      <c r="D15" s="178" t="s">
        <v>251</v>
      </c>
      <c r="E15" s="177" t="s">
        <v>252</v>
      </c>
      <c r="F15" s="177" t="s">
        <v>245</v>
      </c>
      <c r="G15" s="177" t="s">
        <v>253</v>
      </c>
      <c r="H15" s="177" t="s">
        <v>247</v>
      </c>
      <c r="I15" s="177" t="s">
        <v>149</v>
      </c>
      <c r="J15" s="177" t="s">
        <v>32</v>
      </c>
      <c r="K15" s="177">
        <v>390711</v>
      </c>
      <c r="L15" s="177">
        <f>N15+P15+V15</f>
        <v>3203.5</v>
      </c>
      <c r="M15" s="177">
        <v>29303.33</v>
      </c>
      <c r="N15" s="54">
        <v>102.52</v>
      </c>
      <c r="O15" s="177">
        <v>29303.32</v>
      </c>
      <c r="P15" s="54">
        <v>251.43</v>
      </c>
      <c r="Q15" s="177">
        <v>0</v>
      </c>
      <c r="R15" s="54">
        <v>0</v>
      </c>
      <c r="S15" s="177">
        <v>0</v>
      </c>
      <c r="T15" s="54">
        <v>0</v>
      </c>
      <c r="U15" s="177">
        <v>332104.34999999998</v>
      </c>
      <c r="V15" s="54">
        <v>2849.55</v>
      </c>
      <c r="W15" s="54">
        <v>0</v>
      </c>
      <c r="X15" s="54">
        <v>0</v>
      </c>
    </row>
    <row r="16" spans="2:24" x14ac:dyDescent="0.25">
      <c r="B16" s="179" t="s">
        <v>36</v>
      </c>
      <c r="C16" s="180"/>
      <c r="D16" s="369" t="s">
        <v>256</v>
      </c>
      <c r="E16" s="369"/>
      <c r="F16" s="369"/>
      <c r="G16" s="380"/>
      <c r="H16" s="369"/>
      <c r="I16" s="369"/>
      <c r="J16" s="369"/>
      <c r="K16" s="369"/>
      <c r="L16" s="369"/>
      <c r="M16" s="369"/>
      <c r="N16" s="369"/>
      <c r="O16" s="369"/>
      <c r="P16" s="369"/>
      <c r="Q16" s="369"/>
      <c r="R16" s="369"/>
      <c r="S16" s="369"/>
      <c r="T16" s="369"/>
      <c r="U16" s="369"/>
      <c r="V16" s="369"/>
      <c r="W16" s="369"/>
      <c r="X16" s="369"/>
    </row>
    <row r="17" spans="2:24" ht="20.25" customHeight="1" x14ac:dyDescent="0.25">
      <c r="B17" s="394" t="s">
        <v>37</v>
      </c>
      <c r="C17" s="373" t="str">
        <f>'[1]2 lentelė'!C16</f>
        <v>R04-7724-220000-7242</v>
      </c>
      <c r="D17" s="381" t="s">
        <v>257</v>
      </c>
      <c r="E17" s="371" t="s">
        <v>258</v>
      </c>
      <c r="F17" s="378" t="s">
        <v>245</v>
      </c>
      <c r="G17" s="373" t="s">
        <v>269</v>
      </c>
      <c r="H17" s="372" t="s">
        <v>177</v>
      </c>
      <c r="I17" s="371" t="s">
        <v>149</v>
      </c>
      <c r="J17" s="371" t="s">
        <v>32</v>
      </c>
      <c r="K17" s="371">
        <v>110463.53</v>
      </c>
      <c r="L17" s="371">
        <f>N17+P17+V17</f>
        <v>84926.89</v>
      </c>
      <c r="M17" s="371">
        <v>8284.77</v>
      </c>
      <c r="N17" s="375">
        <v>4070.5</v>
      </c>
      <c r="O17" s="371">
        <v>8284.76</v>
      </c>
      <c r="P17" s="375">
        <v>6555.92</v>
      </c>
      <c r="Q17" s="371">
        <v>0</v>
      </c>
      <c r="R17" s="375">
        <v>0</v>
      </c>
      <c r="S17" s="371">
        <v>0</v>
      </c>
      <c r="T17" s="375">
        <v>0</v>
      </c>
      <c r="U17" s="371">
        <v>93894</v>
      </c>
      <c r="V17" s="375">
        <v>74300.47</v>
      </c>
      <c r="W17" s="375">
        <v>0</v>
      </c>
      <c r="X17" s="375">
        <v>0</v>
      </c>
    </row>
    <row r="18" spans="2:24" x14ac:dyDescent="0.25">
      <c r="B18" s="394"/>
      <c r="C18" s="374"/>
      <c r="D18" s="381"/>
      <c r="E18" s="371"/>
      <c r="F18" s="378"/>
      <c r="G18" s="374"/>
      <c r="H18" s="372"/>
      <c r="I18" s="371"/>
      <c r="J18" s="371"/>
      <c r="K18" s="371"/>
      <c r="L18" s="371"/>
      <c r="M18" s="371"/>
      <c r="N18" s="375"/>
      <c r="O18" s="371"/>
      <c r="P18" s="375"/>
      <c r="Q18" s="371"/>
      <c r="R18" s="375"/>
      <c r="S18" s="371"/>
      <c r="T18" s="375"/>
      <c r="U18" s="371"/>
      <c r="V18" s="375"/>
      <c r="W18" s="375"/>
      <c r="X18" s="375"/>
    </row>
    <row r="19" spans="2:24" ht="36" x14ac:dyDescent="0.25">
      <c r="B19" s="176" t="s">
        <v>38</v>
      </c>
      <c r="C19" s="177" t="s">
        <v>765</v>
      </c>
      <c r="D19" s="178" t="s">
        <v>259</v>
      </c>
      <c r="E19" s="177" t="s">
        <v>244</v>
      </c>
      <c r="F19" s="177" t="s">
        <v>245</v>
      </c>
      <c r="G19" s="181" t="s">
        <v>246</v>
      </c>
      <c r="H19" s="177" t="s">
        <v>177</v>
      </c>
      <c r="I19" s="177" t="s">
        <v>149</v>
      </c>
      <c r="J19" s="177" t="s">
        <v>32</v>
      </c>
      <c r="K19" s="177">
        <v>120936.48</v>
      </c>
      <c r="L19" s="177">
        <v>63056.1</v>
      </c>
      <c r="M19" s="177">
        <v>9070.25</v>
      </c>
      <c r="N19" s="54">
        <v>4841.46</v>
      </c>
      <c r="O19" s="177">
        <v>9070.23</v>
      </c>
      <c r="P19" s="54">
        <v>4720.1000000000004</v>
      </c>
      <c r="Q19" s="177">
        <v>0</v>
      </c>
      <c r="R19" s="54">
        <v>0</v>
      </c>
      <c r="S19" s="177">
        <v>0</v>
      </c>
      <c r="T19" s="54">
        <v>0</v>
      </c>
      <c r="U19" s="177">
        <v>102796</v>
      </c>
      <c r="V19" s="54">
        <v>53494.54</v>
      </c>
      <c r="W19" s="54">
        <v>0</v>
      </c>
      <c r="X19" s="54">
        <v>0</v>
      </c>
    </row>
    <row r="20" spans="2:24" ht="36" x14ac:dyDescent="0.25">
      <c r="B20" s="176" t="s">
        <v>396</v>
      </c>
      <c r="C20" s="177" t="s">
        <v>766</v>
      </c>
      <c r="D20" s="178" t="s">
        <v>260</v>
      </c>
      <c r="E20" s="177" t="s">
        <v>249</v>
      </c>
      <c r="F20" s="177" t="s">
        <v>245</v>
      </c>
      <c r="G20" s="177" t="s">
        <v>250</v>
      </c>
      <c r="H20" s="177" t="s">
        <v>177</v>
      </c>
      <c r="I20" s="177" t="s">
        <v>149</v>
      </c>
      <c r="J20" s="177" t="s">
        <v>32</v>
      </c>
      <c r="K20" s="177">
        <v>377054.52999999997</v>
      </c>
      <c r="L20" s="177">
        <f>N20+P20+V20</f>
        <v>205252.59</v>
      </c>
      <c r="M20" s="177">
        <v>28279.09</v>
      </c>
      <c r="N20" s="54">
        <v>8586.75</v>
      </c>
      <c r="O20" s="177">
        <v>28279.09</v>
      </c>
      <c r="P20" s="54">
        <v>15945.88</v>
      </c>
      <c r="Q20" s="177">
        <v>0</v>
      </c>
      <c r="R20" s="54">
        <v>0</v>
      </c>
      <c r="S20" s="177">
        <v>0</v>
      </c>
      <c r="T20" s="54">
        <v>0</v>
      </c>
      <c r="U20" s="177">
        <v>320496.40000000002</v>
      </c>
      <c r="V20" s="54">
        <v>180719.96</v>
      </c>
      <c r="W20" s="54">
        <v>0</v>
      </c>
      <c r="X20" s="54">
        <v>0</v>
      </c>
    </row>
    <row r="21" spans="2:24" ht="36" x14ac:dyDescent="0.25">
      <c r="B21" s="176" t="s">
        <v>397</v>
      </c>
      <c r="C21" s="177" t="s">
        <v>767</v>
      </c>
      <c r="D21" s="178" t="s">
        <v>261</v>
      </c>
      <c r="E21" s="177" t="s">
        <v>252</v>
      </c>
      <c r="F21" s="177" t="s">
        <v>245</v>
      </c>
      <c r="G21" s="177" t="s">
        <v>253</v>
      </c>
      <c r="H21" s="177" t="s">
        <v>177</v>
      </c>
      <c r="I21" s="177" t="s">
        <v>149</v>
      </c>
      <c r="J21" s="177" t="s">
        <v>32</v>
      </c>
      <c r="K21" s="177">
        <v>557868.85</v>
      </c>
      <c r="L21" s="177">
        <f>N21+P21+V21</f>
        <v>16442.599999999999</v>
      </c>
      <c r="M21" s="177">
        <v>41840.17</v>
      </c>
      <c r="N21" s="54">
        <v>1008.2</v>
      </c>
      <c r="O21" s="177">
        <v>41840.160000000003</v>
      </c>
      <c r="P21" s="54">
        <v>1251.43</v>
      </c>
      <c r="Q21" s="177">
        <v>0</v>
      </c>
      <c r="R21" s="54">
        <v>0</v>
      </c>
      <c r="S21" s="177">
        <v>0</v>
      </c>
      <c r="T21" s="54">
        <v>0</v>
      </c>
      <c r="U21" s="177">
        <v>474188.52</v>
      </c>
      <c r="V21" s="54">
        <v>14182.97</v>
      </c>
      <c r="W21" s="54">
        <v>0</v>
      </c>
      <c r="X21" s="54">
        <v>0</v>
      </c>
    </row>
    <row r="22" spans="2:24" ht="36" x14ac:dyDescent="0.25">
      <c r="B22" s="176" t="s">
        <v>398</v>
      </c>
      <c r="C22" s="177" t="s">
        <v>768</v>
      </c>
      <c r="D22" s="178" t="s">
        <v>262</v>
      </c>
      <c r="E22" s="177" t="s">
        <v>254</v>
      </c>
      <c r="F22" s="177" t="s">
        <v>245</v>
      </c>
      <c r="G22" s="177" t="s">
        <v>255</v>
      </c>
      <c r="H22" s="177" t="s">
        <v>263</v>
      </c>
      <c r="I22" s="177" t="s">
        <v>149</v>
      </c>
      <c r="J22" s="177" t="s">
        <v>32</v>
      </c>
      <c r="K22" s="177">
        <v>290086.33</v>
      </c>
      <c r="L22" s="177">
        <f>N22+P22+V22</f>
        <v>237454.7</v>
      </c>
      <c r="M22" s="177">
        <v>21756.48</v>
      </c>
      <c r="N22" s="54">
        <v>48906.26</v>
      </c>
      <c r="O22" s="177">
        <v>21756.47</v>
      </c>
      <c r="P22" s="54">
        <v>15287.7</v>
      </c>
      <c r="Q22" s="177">
        <v>0</v>
      </c>
      <c r="R22" s="54">
        <v>0</v>
      </c>
      <c r="S22" s="177">
        <v>0</v>
      </c>
      <c r="T22" s="54">
        <v>0</v>
      </c>
      <c r="U22" s="177">
        <v>246573.38</v>
      </c>
      <c r="V22" s="54">
        <v>173260.74</v>
      </c>
      <c r="W22" s="54">
        <v>0</v>
      </c>
      <c r="X22" s="54">
        <v>0</v>
      </c>
    </row>
    <row r="23" spans="2:24" x14ac:dyDescent="0.25">
      <c r="B23" s="179" t="s">
        <v>153</v>
      </c>
      <c r="C23" s="180"/>
      <c r="D23" s="369" t="s">
        <v>264</v>
      </c>
      <c r="E23" s="369"/>
      <c r="F23" s="369"/>
      <c r="G23" s="380"/>
      <c r="H23" s="369"/>
      <c r="I23" s="369"/>
      <c r="J23" s="369"/>
      <c r="K23" s="369"/>
      <c r="L23" s="369"/>
      <c r="M23" s="369"/>
      <c r="N23" s="369"/>
      <c r="O23" s="369"/>
      <c r="P23" s="369"/>
      <c r="Q23" s="369"/>
      <c r="R23" s="369"/>
      <c r="S23" s="369"/>
      <c r="T23" s="369"/>
      <c r="U23" s="369"/>
      <c r="V23" s="369"/>
      <c r="W23" s="369"/>
      <c r="X23" s="369"/>
    </row>
    <row r="24" spans="2:24" ht="20.25" customHeight="1" x14ac:dyDescent="0.25">
      <c r="B24" s="394" t="s">
        <v>155</v>
      </c>
      <c r="C24" s="373" t="s">
        <v>769</v>
      </c>
      <c r="D24" s="381" t="s">
        <v>265</v>
      </c>
      <c r="E24" s="371" t="s">
        <v>252</v>
      </c>
      <c r="F24" s="378" t="s">
        <v>245</v>
      </c>
      <c r="G24" s="373" t="s">
        <v>253</v>
      </c>
      <c r="H24" s="372" t="s">
        <v>266</v>
      </c>
      <c r="I24" s="371" t="s">
        <v>149</v>
      </c>
      <c r="J24" s="371" t="s">
        <v>32</v>
      </c>
      <c r="K24" s="373">
        <v>721036.6</v>
      </c>
      <c r="L24" s="371">
        <f>N24+V24</f>
        <v>101190.39999999999</v>
      </c>
      <c r="M24" s="371">
        <v>108155.49</v>
      </c>
      <c r="N24" s="375">
        <v>178.56</v>
      </c>
      <c r="O24" s="371">
        <v>0</v>
      </c>
      <c r="P24" s="375">
        <v>0</v>
      </c>
      <c r="Q24" s="371">
        <v>0</v>
      </c>
      <c r="R24" s="375">
        <v>0</v>
      </c>
      <c r="S24" s="371">
        <v>0</v>
      </c>
      <c r="T24" s="375">
        <v>0</v>
      </c>
      <c r="U24" s="371">
        <v>612881.11</v>
      </c>
      <c r="V24" s="375">
        <v>101011.84</v>
      </c>
      <c r="W24" s="375">
        <v>0</v>
      </c>
      <c r="X24" s="375">
        <v>0</v>
      </c>
    </row>
    <row r="25" spans="2:24" x14ac:dyDescent="0.25">
      <c r="B25" s="394"/>
      <c r="C25" s="374"/>
      <c r="D25" s="381"/>
      <c r="E25" s="371"/>
      <c r="F25" s="378"/>
      <c r="G25" s="374"/>
      <c r="H25" s="372"/>
      <c r="I25" s="371"/>
      <c r="J25" s="371"/>
      <c r="K25" s="374"/>
      <c r="L25" s="371"/>
      <c r="M25" s="371"/>
      <c r="N25" s="375"/>
      <c r="O25" s="371"/>
      <c r="P25" s="375"/>
      <c r="Q25" s="371"/>
      <c r="R25" s="375"/>
      <c r="S25" s="371"/>
      <c r="T25" s="375"/>
      <c r="U25" s="371"/>
      <c r="V25" s="375"/>
      <c r="W25" s="375"/>
      <c r="X25" s="375"/>
    </row>
    <row r="26" spans="2:24" ht="24" x14ac:dyDescent="0.25">
      <c r="B26" s="176" t="s">
        <v>399</v>
      </c>
      <c r="C26" s="182" t="s">
        <v>770</v>
      </c>
      <c r="D26" s="178" t="s">
        <v>267</v>
      </c>
      <c r="E26" s="177" t="s">
        <v>268</v>
      </c>
      <c r="F26" s="177" t="s">
        <v>245</v>
      </c>
      <c r="G26" s="181" t="s">
        <v>269</v>
      </c>
      <c r="H26" s="177" t="s">
        <v>266</v>
      </c>
      <c r="I26" s="177" t="s">
        <v>149</v>
      </c>
      <c r="J26" s="177" t="s">
        <v>32</v>
      </c>
      <c r="K26" s="177">
        <v>143272.79999999999</v>
      </c>
      <c r="L26" s="177">
        <f>N26+V26</f>
        <v>126648.16</v>
      </c>
      <c r="M26" s="177">
        <v>21490.92</v>
      </c>
      <c r="N26" s="54">
        <v>13517.04</v>
      </c>
      <c r="O26" s="177">
        <v>0</v>
      </c>
      <c r="P26" s="54">
        <v>0</v>
      </c>
      <c r="Q26" s="177">
        <v>0</v>
      </c>
      <c r="R26" s="54">
        <v>0</v>
      </c>
      <c r="S26" s="177">
        <v>0</v>
      </c>
      <c r="T26" s="54">
        <v>0</v>
      </c>
      <c r="U26" s="177">
        <v>121781.88</v>
      </c>
      <c r="V26" s="54">
        <v>113131.12</v>
      </c>
      <c r="W26" s="54">
        <v>0</v>
      </c>
      <c r="X26" s="54">
        <v>0</v>
      </c>
    </row>
    <row r="27" spans="2:24" ht="36" x14ac:dyDescent="0.25">
      <c r="B27" s="176" t="s">
        <v>400</v>
      </c>
      <c r="C27" s="182" t="s">
        <v>771</v>
      </c>
      <c r="D27" s="178" t="s">
        <v>270</v>
      </c>
      <c r="E27" s="177" t="s">
        <v>244</v>
      </c>
      <c r="F27" s="177" t="s">
        <v>245</v>
      </c>
      <c r="G27" s="177" t="s">
        <v>246</v>
      </c>
      <c r="H27" s="177" t="s">
        <v>266</v>
      </c>
      <c r="I27" s="177" t="s">
        <v>149</v>
      </c>
      <c r="J27" s="177" t="s">
        <v>32</v>
      </c>
      <c r="K27" s="177">
        <v>188988.13</v>
      </c>
      <c r="L27" s="177">
        <f>N27+V27</f>
        <v>66694.39</v>
      </c>
      <c r="M27" s="177">
        <v>56518.79</v>
      </c>
      <c r="N27" s="54">
        <v>19945.62</v>
      </c>
      <c r="O27" s="177">
        <v>0</v>
      </c>
      <c r="P27" s="54">
        <v>0</v>
      </c>
      <c r="Q27" s="177">
        <v>0</v>
      </c>
      <c r="R27" s="54">
        <v>0</v>
      </c>
      <c r="S27" s="177">
        <v>0</v>
      </c>
      <c r="T27" s="54">
        <v>0</v>
      </c>
      <c r="U27" s="177">
        <v>132469.34</v>
      </c>
      <c r="V27" s="54">
        <v>46748.77</v>
      </c>
      <c r="W27" s="54">
        <v>0</v>
      </c>
      <c r="X27" s="54">
        <v>0</v>
      </c>
    </row>
    <row r="28" spans="2:24" ht="36" x14ac:dyDescent="0.25">
      <c r="B28" s="176" t="s">
        <v>401</v>
      </c>
      <c r="C28" s="182" t="s">
        <v>772</v>
      </c>
      <c r="D28" s="178" t="s">
        <v>271</v>
      </c>
      <c r="E28" s="177" t="s">
        <v>249</v>
      </c>
      <c r="F28" s="177" t="s">
        <v>245</v>
      </c>
      <c r="G28" s="177" t="s">
        <v>250</v>
      </c>
      <c r="H28" s="177" t="s">
        <v>266</v>
      </c>
      <c r="I28" s="177" t="s">
        <v>149</v>
      </c>
      <c r="J28" s="177" t="s">
        <v>32</v>
      </c>
      <c r="K28" s="177">
        <v>492274.18</v>
      </c>
      <c r="L28" s="177">
        <f>N28+V28</f>
        <v>150453.72999999998</v>
      </c>
      <c r="M28" s="177">
        <v>73841.13</v>
      </c>
      <c r="N28" s="54">
        <v>3738.71</v>
      </c>
      <c r="O28" s="177">
        <v>0</v>
      </c>
      <c r="P28" s="54">
        <v>0</v>
      </c>
      <c r="Q28" s="177">
        <v>0</v>
      </c>
      <c r="R28" s="54">
        <v>0</v>
      </c>
      <c r="S28" s="177">
        <v>0</v>
      </c>
      <c r="T28" s="54">
        <v>0</v>
      </c>
      <c r="U28" s="177">
        <v>418433.05</v>
      </c>
      <c r="V28" s="54">
        <v>146715.01999999999</v>
      </c>
      <c r="W28" s="54">
        <v>0</v>
      </c>
      <c r="X28" s="54">
        <v>0</v>
      </c>
    </row>
    <row r="29" spans="2:24" ht="36" x14ac:dyDescent="0.25">
      <c r="B29" s="176" t="s">
        <v>574</v>
      </c>
      <c r="C29" s="182" t="s">
        <v>773</v>
      </c>
      <c r="D29" s="178" t="s">
        <v>272</v>
      </c>
      <c r="E29" s="177" t="s">
        <v>254</v>
      </c>
      <c r="F29" s="177" t="s">
        <v>245</v>
      </c>
      <c r="G29" s="177" t="s">
        <v>273</v>
      </c>
      <c r="H29" s="177" t="s">
        <v>266</v>
      </c>
      <c r="I29" s="177" t="s">
        <v>149</v>
      </c>
      <c r="J29" s="177" t="s">
        <v>32</v>
      </c>
      <c r="K29" s="177">
        <v>374285.3</v>
      </c>
      <c r="L29" s="177">
        <f>N29+V29</f>
        <v>177285.75</v>
      </c>
      <c r="M29" s="177">
        <v>56142.8</v>
      </c>
      <c r="N29" s="54">
        <v>12342.86</v>
      </c>
      <c r="O29" s="177">
        <v>0</v>
      </c>
      <c r="P29" s="54">
        <v>0</v>
      </c>
      <c r="Q29" s="177">
        <v>0</v>
      </c>
      <c r="R29" s="54">
        <v>0</v>
      </c>
      <c r="S29" s="177">
        <v>0</v>
      </c>
      <c r="T29" s="54">
        <v>0</v>
      </c>
      <c r="U29" s="177">
        <v>318142.5</v>
      </c>
      <c r="V29" s="54">
        <v>164942.89000000001</v>
      </c>
      <c r="W29" s="54">
        <v>0</v>
      </c>
      <c r="X29" s="54">
        <v>0</v>
      </c>
    </row>
    <row r="30" spans="2:24" ht="20.25" customHeight="1" x14ac:dyDescent="0.25">
      <c r="B30" s="183">
        <v>1.2</v>
      </c>
      <c r="C30" s="184"/>
      <c r="D30" s="391" t="s">
        <v>274</v>
      </c>
      <c r="E30" s="392"/>
      <c r="F30" s="392"/>
      <c r="G30" s="392"/>
      <c r="H30" s="392"/>
      <c r="I30" s="392"/>
      <c r="J30" s="392"/>
      <c r="K30" s="392"/>
      <c r="L30" s="392"/>
      <c r="M30" s="392"/>
      <c r="N30" s="392"/>
      <c r="O30" s="392"/>
      <c r="P30" s="392"/>
      <c r="Q30" s="392"/>
      <c r="R30" s="392"/>
      <c r="S30" s="392"/>
      <c r="T30" s="392"/>
      <c r="U30" s="392"/>
      <c r="V30" s="392"/>
      <c r="W30" s="392"/>
      <c r="X30" s="393"/>
    </row>
    <row r="31" spans="2:24" x14ac:dyDescent="0.25">
      <c r="B31" s="183" t="s">
        <v>214</v>
      </c>
      <c r="C31" s="184"/>
      <c r="D31" s="376" t="s">
        <v>275</v>
      </c>
      <c r="E31" s="376"/>
      <c r="F31" s="376"/>
      <c r="G31" s="376"/>
      <c r="H31" s="376"/>
      <c r="I31" s="376"/>
      <c r="J31" s="376"/>
      <c r="K31" s="376"/>
      <c r="L31" s="376"/>
      <c r="M31" s="376"/>
      <c r="N31" s="376"/>
      <c r="O31" s="376"/>
      <c r="P31" s="376"/>
      <c r="Q31" s="376"/>
      <c r="R31" s="376"/>
      <c r="S31" s="376"/>
      <c r="T31" s="376"/>
      <c r="U31" s="376"/>
      <c r="V31" s="376"/>
      <c r="W31" s="376"/>
      <c r="X31" s="376"/>
    </row>
    <row r="32" spans="2:24" x14ac:dyDescent="0.25">
      <c r="B32" s="179" t="s">
        <v>159</v>
      </c>
      <c r="C32" s="180"/>
      <c r="D32" s="369" t="s">
        <v>171</v>
      </c>
      <c r="E32" s="369"/>
      <c r="F32" s="369"/>
      <c r="G32" s="369"/>
      <c r="H32" s="369"/>
      <c r="I32" s="369"/>
      <c r="J32" s="369"/>
      <c r="K32" s="369"/>
      <c r="L32" s="369"/>
      <c r="M32" s="369"/>
      <c r="N32" s="369"/>
      <c r="O32" s="369"/>
      <c r="P32" s="369"/>
      <c r="Q32" s="369"/>
      <c r="R32" s="369"/>
      <c r="S32" s="369"/>
      <c r="T32" s="369"/>
      <c r="U32" s="369"/>
      <c r="V32" s="369"/>
      <c r="W32" s="369"/>
      <c r="X32" s="369"/>
    </row>
    <row r="33" spans="2:26" ht="36" x14ac:dyDescent="0.25">
      <c r="B33" s="176" t="s">
        <v>160</v>
      </c>
      <c r="C33" s="177" t="s">
        <v>774</v>
      </c>
      <c r="D33" s="178" t="s">
        <v>276</v>
      </c>
      <c r="E33" s="177" t="s">
        <v>244</v>
      </c>
      <c r="F33" s="177" t="s">
        <v>277</v>
      </c>
      <c r="G33" s="177" t="s">
        <v>246</v>
      </c>
      <c r="H33" s="177" t="s">
        <v>172</v>
      </c>
      <c r="I33" s="177" t="s">
        <v>149</v>
      </c>
      <c r="J33" s="177" t="s">
        <v>152</v>
      </c>
      <c r="K33" s="177">
        <v>692819.57000000007</v>
      </c>
      <c r="L33" s="177">
        <f>N33+V33</f>
        <v>454305.43</v>
      </c>
      <c r="M33" s="177">
        <v>103922.94</v>
      </c>
      <c r="N33" s="54">
        <v>48390.06</v>
      </c>
      <c r="O33" s="177">
        <v>0</v>
      </c>
      <c r="P33" s="54">
        <v>0</v>
      </c>
      <c r="Q33" s="177">
        <v>0</v>
      </c>
      <c r="R33" s="54">
        <v>0</v>
      </c>
      <c r="S33" s="177">
        <v>0</v>
      </c>
      <c r="T33" s="54">
        <v>0</v>
      </c>
      <c r="U33" s="177">
        <v>588896.63</v>
      </c>
      <c r="V33" s="54">
        <v>405915.37</v>
      </c>
      <c r="W33" s="54">
        <v>0</v>
      </c>
      <c r="X33" s="54">
        <v>0</v>
      </c>
    </row>
    <row r="34" spans="2:26" x14ac:dyDescent="0.25">
      <c r="B34" s="179" t="s">
        <v>162</v>
      </c>
      <c r="C34" s="180"/>
      <c r="D34" s="369" t="s">
        <v>169</v>
      </c>
      <c r="E34" s="369"/>
      <c r="F34" s="369"/>
      <c r="G34" s="369"/>
      <c r="H34" s="369"/>
      <c r="I34" s="369"/>
      <c r="J34" s="369"/>
      <c r="K34" s="369"/>
      <c r="L34" s="369"/>
      <c r="M34" s="369"/>
      <c r="N34" s="369"/>
      <c r="O34" s="369"/>
      <c r="P34" s="369"/>
      <c r="Q34" s="369"/>
      <c r="R34" s="369"/>
      <c r="S34" s="369"/>
      <c r="T34" s="369"/>
      <c r="U34" s="369"/>
      <c r="V34" s="369"/>
      <c r="W34" s="369"/>
      <c r="X34" s="369"/>
    </row>
    <row r="35" spans="2:26" ht="36" x14ac:dyDescent="0.25">
      <c r="B35" s="176" t="s">
        <v>163</v>
      </c>
      <c r="C35" s="177" t="s">
        <v>775</v>
      </c>
      <c r="D35" s="178" t="s">
        <v>278</v>
      </c>
      <c r="E35" s="177" t="s">
        <v>258</v>
      </c>
      <c r="F35" s="177" t="s">
        <v>277</v>
      </c>
      <c r="G35" s="177" t="s">
        <v>269</v>
      </c>
      <c r="H35" s="177" t="s">
        <v>170</v>
      </c>
      <c r="I35" s="177" t="s">
        <v>149</v>
      </c>
      <c r="J35" s="177" t="s">
        <v>152</v>
      </c>
      <c r="K35" s="177">
        <v>648236</v>
      </c>
      <c r="L35" s="177">
        <f>N35+V35</f>
        <v>661721.82000000007</v>
      </c>
      <c r="M35" s="177">
        <v>97236</v>
      </c>
      <c r="N35" s="54">
        <v>251252.43</v>
      </c>
      <c r="O35" s="177">
        <v>0</v>
      </c>
      <c r="P35" s="54">
        <v>0</v>
      </c>
      <c r="Q35" s="177">
        <v>0</v>
      </c>
      <c r="R35" s="54">
        <v>0</v>
      </c>
      <c r="S35" s="177">
        <v>0</v>
      </c>
      <c r="T35" s="54">
        <v>0</v>
      </c>
      <c r="U35" s="177">
        <v>551000</v>
      </c>
      <c r="V35" s="54">
        <v>410469.39</v>
      </c>
      <c r="W35" s="54">
        <v>0</v>
      </c>
      <c r="X35" s="54">
        <v>0</v>
      </c>
    </row>
    <row r="36" spans="2:26" ht="36" x14ac:dyDescent="0.25">
      <c r="B36" s="176" t="s">
        <v>164</v>
      </c>
      <c r="C36" s="177" t="s">
        <v>776</v>
      </c>
      <c r="D36" s="178" t="s">
        <v>279</v>
      </c>
      <c r="E36" s="177" t="s">
        <v>252</v>
      </c>
      <c r="F36" s="177" t="s">
        <v>277</v>
      </c>
      <c r="G36" s="177" t="s">
        <v>253</v>
      </c>
      <c r="H36" s="177" t="s">
        <v>170</v>
      </c>
      <c r="I36" s="177" t="s">
        <v>149</v>
      </c>
      <c r="J36" s="177" t="s">
        <v>152</v>
      </c>
      <c r="K36" s="177">
        <v>582850</v>
      </c>
      <c r="L36" s="177">
        <f>N36+V36</f>
        <v>562743.66</v>
      </c>
      <c r="M36" s="177">
        <v>104850</v>
      </c>
      <c r="N36" s="174">
        <v>84743.66</v>
      </c>
      <c r="O36" s="177">
        <v>0</v>
      </c>
      <c r="P36" s="54">
        <v>0</v>
      </c>
      <c r="Q36" s="177">
        <v>0</v>
      </c>
      <c r="R36" s="54">
        <v>0</v>
      </c>
      <c r="S36" s="177">
        <v>0</v>
      </c>
      <c r="T36" s="54">
        <v>0</v>
      </c>
      <c r="U36" s="177">
        <v>478000</v>
      </c>
      <c r="V36" s="54">
        <v>478000</v>
      </c>
      <c r="W36" s="54">
        <v>0</v>
      </c>
      <c r="X36" s="54">
        <v>0</v>
      </c>
      <c r="Z36" s="50"/>
    </row>
    <row r="37" spans="2:26" ht="18" customHeight="1" x14ac:dyDescent="0.25">
      <c r="B37" s="183">
        <v>1.3</v>
      </c>
      <c r="C37" s="184"/>
      <c r="D37" s="391" t="s">
        <v>280</v>
      </c>
      <c r="E37" s="392"/>
      <c r="F37" s="392"/>
      <c r="G37" s="392"/>
      <c r="H37" s="392"/>
      <c r="I37" s="392"/>
      <c r="J37" s="392"/>
      <c r="K37" s="392"/>
      <c r="L37" s="392"/>
      <c r="M37" s="392"/>
      <c r="N37" s="392"/>
      <c r="O37" s="392"/>
      <c r="P37" s="392"/>
      <c r="Q37" s="392"/>
      <c r="R37" s="392"/>
      <c r="S37" s="392"/>
      <c r="T37" s="392"/>
      <c r="U37" s="392"/>
      <c r="V37" s="392"/>
      <c r="W37" s="392"/>
      <c r="X37" s="393"/>
    </row>
    <row r="38" spans="2:26" x14ac:dyDescent="0.25">
      <c r="B38" s="183" t="s">
        <v>382</v>
      </c>
      <c r="C38" s="184"/>
      <c r="D38" s="376" t="s">
        <v>281</v>
      </c>
      <c r="E38" s="376"/>
      <c r="F38" s="376"/>
      <c r="G38" s="376"/>
      <c r="H38" s="376"/>
      <c r="I38" s="376"/>
      <c r="J38" s="376"/>
      <c r="K38" s="376"/>
      <c r="L38" s="376"/>
      <c r="M38" s="376"/>
      <c r="N38" s="376"/>
      <c r="O38" s="376"/>
      <c r="P38" s="376"/>
      <c r="Q38" s="376"/>
      <c r="R38" s="376"/>
      <c r="S38" s="376"/>
      <c r="T38" s="376"/>
      <c r="U38" s="376"/>
      <c r="V38" s="376"/>
      <c r="W38" s="376"/>
      <c r="X38" s="376"/>
    </row>
    <row r="39" spans="2:26" x14ac:dyDescent="0.25">
      <c r="B39" s="179" t="s">
        <v>383</v>
      </c>
      <c r="C39" s="180"/>
      <c r="D39" s="369" t="s">
        <v>282</v>
      </c>
      <c r="E39" s="369"/>
      <c r="F39" s="369"/>
      <c r="G39" s="369"/>
      <c r="H39" s="369"/>
      <c r="I39" s="369"/>
      <c r="J39" s="369"/>
      <c r="K39" s="369"/>
      <c r="L39" s="369"/>
      <c r="M39" s="369"/>
      <c r="N39" s="369"/>
      <c r="O39" s="369"/>
      <c r="P39" s="369"/>
      <c r="Q39" s="369"/>
      <c r="R39" s="369"/>
      <c r="S39" s="369"/>
      <c r="T39" s="369"/>
      <c r="U39" s="369"/>
      <c r="V39" s="369"/>
      <c r="W39" s="369"/>
      <c r="X39" s="369"/>
    </row>
    <row r="40" spans="2:26" ht="36" x14ac:dyDescent="0.25">
      <c r="B40" s="176" t="s">
        <v>402</v>
      </c>
      <c r="C40" s="185" t="s">
        <v>777</v>
      </c>
      <c r="D40" s="178" t="s">
        <v>283</v>
      </c>
      <c r="E40" s="177" t="s">
        <v>284</v>
      </c>
      <c r="F40" s="177" t="s">
        <v>285</v>
      </c>
      <c r="G40" s="177" t="s">
        <v>246</v>
      </c>
      <c r="H40" s="177" t="s">
        <v>286</v>
      </c>
      <c r="I40" s="177" t="s">
        <v>149</v>
      </c>
      <c r="J40" s="177" t="s">
        <v>32</v>
      </c>
      <c r="K40" s="177">
        <v>78314.27</v>
      </c>
      <c r="L40" s="177">
        <v>78314.259999999995</v>
      </c>
      <c r="M40" s="177">
        <v>0</v>
      </c>
      <c r="N40" s="54">
        <v>0</v>
      </c>
      <c r="O40" s="177">
        <v>11747.14</v>
      </c>
      <c r="P40" s="54">
        <v>11747.14</v>
      </c>
      <c r="Q40" s="177">
        <v>0</v>
      </c>
      <c r="R40" s="54">
        <v>0</v>
      </c>
      <c r="S40" s="177">
        <v>0</v>
      </c>
      <c r="T40" s="54">
        <v>0</v>
      </c>
      <c r="U40" s="177">
        <v>66567.13</v>
      </c>
      <c r="V40" s="54">
        <v>66567.12</v>
      </c>
      <c r="W40" s="54">
        <v>0</v>
      </c>
      <c r="X40" s="54">
        <v>0</v>
      </c>
    </row>
    <row r="41" spans="2:26" ht="36" x14ac:dyDescent="0.25">
      <c r="B41" s="176" t="s">
        <v>403</v>
      </c>
      <c r="C41" s="186" t="s">
        <v>778</v>
      </c>
      <c r="D41" s="178" t="s">
        <v>287</v>
      </c>
      <c r="E41" s="177" t="s">
        <v>252</v>
      </c>
      <c r="F41" s="177" t="s">
        <v>285</v>
      </c>
      <c r="G41" s="177" t="s">
        <v>253</v>
      </c>
      <c r="H41" s="177" t="s">
        <v>286</v>
      </c>
      <c r="I41" s="177" t="s">
        <v>149</v>
      </c>
      <c r="J41" s="177" t="s">
        <v>32</v>
      </c>
      <c r="K41" s="177">
        <v>424473.92</v>
      </c>
      <c r="L41" s="177">
        <v>177272.5</v>
      </c>
      <c r="M41" s="177">
        <v>63671.09</v>
      </c>
      <c r="N41" s="54">
        <v>11080.88</v>
      </c>
      <c r="O41" s="177">
        <v>0</v>
      </c>
      <c r="P41" s="54">
        <v>0</v>
      </c>
      <c r="Q41" s="177">
        <v>0</v>
      </c>
      <c r="R41" s="54">
        <v>0</v>
      </c>
      <c r="S41" s="177">
        <v>0</v>
      </c>
      <c r="T41" s="54">
        <v>0</v>
      </c>
      <c r="U41" s="177">
        <v>360802.83</v>
      </c>
      <c r="V41" s="54">
        <v>166191.62</v>
      </c>
      <c r="W41" s="54">
        <v>0</v>
      </c>
      <c r="X41" s="54">
        <v>0</v>
      </c>
    </row>
    <row r="42" spans="2:26" ht="60" x14ac:dyDescent="0.25">
      <c r="B42" s="176" t="s">
        <v>404</v>
      </c>
      <c r="C42" s="186" t="s">
        <v>779</v>
      </c>
      <c r="D42" s="178" t="s">
        <v>288</v>
      </c>
      <c r="E42" s="177" t="s">
        <v>781</v>
      </c>
      <c r="F42" s="177" t="s">
        <v>285</v>
      </c>
      <c r="G42" s="177" t="s">
        <v>273</v>
      </c>
      <c r="H42" s="177" t="s">
        <v>286</v>
      </c>
      <c r="I42" s="177" t="s">
        <v>149</v>
      </c>
      <c r="J42" s="177" t="s">
        <v>32</v>
      </c>
      <c r="K42" s="177">
        <v>191592.03</v>
      </c>
      <c r="L42" s="177">
        <v>0</v>
      </c>
      <c r="M42" s="177">
        <v>0</v>
      </c>
      <c r="N42" s="54">
        <v>0</v>
      </c>
      <c r="O42" s="177">
        <v>28677.15</v>
      </c>
      <c r="P42" s="54">
        <v>0</v>
      </c>
      <c r="Q42" s="177">
        <v>411.03</v>
      </c>
      <c r="R42" s="54">
        <v>0</v>
      </c>
      <c r="S42" s="177">
        <v>0</v>
      </c>
      <c r="T42" s="54">
        <v>0</v>
      </c>
      <c r="U42" s="177">
        <v>162503.85</v>
      </c>
      <c r="V42" s="54">
        <v>0</v>
      </c>
      <c r="W42" s="54">
        <v>0</v>
      </c>
      <c r="X42" s="54">
        <v>0</v>
      </c>
    </row>
    <row r="43" spans="2:26" ht="24" x14ac:dyDescent="0.25">
      <c r="B43" s="176" t="s">
        <v>405</v>
      </c>
      <c r="C43" s="186" t="s">
        <v>780</v>
      </c>
      <c r="D43" s="178" t="s">
        <v>289</v>
      </c>
      <c r="E43" s="177" t="s">
        <v>290</v>
      </c>
      <c r="F43" s="177" t="s">
        <v>285</v>
      </c>
      <c r="G43" s="177" t="s">
        <v>250</v>
      </c>
      <c r="H43" s="177" t="s">
        <v>286</v>
      </c>
      <c r="I43" s="177" t="s">
        <v>149</v>
      </c>
      <c r="J43" s="177" t="s">
        <v>32</v>
      </c>
      <c r="K43" s="177">
        <v>349285.84</v>
      </c>
      <c r="L43" s="177">
        <v>49946.16</v>
      </c>
      <c r="M43" s="177">
        <v>0</v>
      </c>
      <c r="N43" s="54">
        <v>0</v>
      </c>
      <c r="O43" s="177">
        <v>52392.88</v>
      </c>
      <c r="P43" s="54">
        <v>31939.5</v>
      </c>
      <c r="Q43" s="177">
        <v>0</v>
      </c>
      <c r="R43" s="54">
        <v>0</v>
      </c>
      <c r="S43" s="177">
        <v>0</v>
      </c>
      <c r="T43" s="54">
        <v>0</v>
      </c>
      <c r="U43" s="177">
        <v>296892.96000000002</v>
      </c>
      <c r="V43" s="54">
        <v>180990.52</v>
      </c>
      <c r="W43" s="54">
        <v>0</v>
      </c>
      <c r="X43" s="54">
        <v>0</v>
      </c>
    </row>
    <row r="44" spans="2:26" ht="20.25" customHeight="1" x14ac:dyDescent="0.25">
      <c r="B44" s="183" t="s">
        <v>384</v>
      </c>
      <c r="C44" s="184"/>
      <c r="D44" s="391" t="s">
        <v>291</v>
      </c>
      <c r="E44" s="392"/>
      <c r="F44" s="392"/>
      <c r="G44" s="392"/>
      <c r="H44" s="392"/>
      <c r="I44" s="392"/>
      <c r="J44" s="392"/>
      <c r="K44" s="392"/>
      <c r="L44" s="392"/>
      <c r="M44" s="392"/>
      <c r="N44" s="392"/>
      <c r="O44" s="392"/>
      <c r="P44" s="392"/>
      <c r="Q44" s="392"/>
      <c r="R44" s="392"/>
      <c r="S44" s="392"/>
      <c r="T44" s="392"/>
      <c r="U44" s="392"/>
      <c r="V44" s="392"/>
      <c r="W44" s="392"/>
      <c r="X44" s="393"/>
    </row>
    <row r="45" spans="2:26" x14ac:dyDescent="0.25">
      <c r="B45" s="179" t="s">
        <v>385</v>
      </c>
      <c r="C45" s="180"/>
      <c r="D45" s="369" t="s">
        <v>292</v>
      </c>
      <c r="E45" s="369"/>
      <c r="F45" s="369"/>
      <c r="G45" s="369"/>
      <c r="H45" s="369"/>
      <c r="I45" s="369"/>
      <c r="J45" s="369"/>
      <c r="K45" s="369"/>
      <c r="L45" s="369"/>
      <c r="M45" s="369"/>
      <c r="N45" s="369"/>
      <c r="O45" s="369"/>
      <c r="P45" s="369"/>
      <c r="Q45" s="369"/>
      <c r="R45" s="369"/>
      <c r="S45" s="369"/>
      <c r="T45" s="369"/>
      <c r="U45" s="369"/>
      <c r="V45" s="369"/>
      <c r="W45" s="369"/>
      <c r="X45" s="369"/>
    </row>
    <row r="46" spans="2:26" ht="36" x14ac:dyDescent="0.25">
      <c r="B46" s="176" t="s">
        <v>406</v>
      </c>
      <c r="C46" s="186" t="s">
        <v>782</v>
      </c>
      <c r="D46" s="178" t="s">
        <v>293</v>
      </c>
      <c r="E46" s="177" t="s">
        <v>254</v>
      </c>
      <c r="F46" s="177" t="s">
        <v>285</v>
      </c>
      <c r="G46" s="177" t="s">
        <v>273</v>
      </c>
      <c r="H46" s="177" t="s">
        <v>294</v>
      </c>
      <c r="I46" s="177" t="s">
        <v>149</v>
      </c>
      <c r="J46" s="177" t="s">
        <v>32</v>
      </c>
      <c r="K46" s="177">
        <v>382769.30000000005</v>
      </c>
      <c r="L46" s="177">
        <f>N46+V46</f>
        <v>267564.2</v>
      </c>
      <c r="M46" s="177">
        <v>57419.22</v>
      </c>
      <c r="N46" s="54">
        <v>25495.58</v>
      </c>
      <c r="O46" s="177">
        <v>0</v>
      </c>
      <c r="P46" s="54">
        <v>0</v>
      </c>
      <c r="Q46" s="177">
        <v>0</v>
      </c>
      <c r="R46" s="54">
        <v>0</v>
      </c>
      <c r="S46" s="177">
        <v>0</v>
      </c>
      <c r="T46" s="54">
        <v>0</v>
      </c>
      <c r="U46" s="177">
        <v>325350.08</v>
      </c>
      <c r="V46" s="54">
        <v>242068.62</v>
      </c>
      <c r="W46" s="54">
        <v>0</v>
      </c>
      <c r="X46" s="54">
        <v>0</v>
      </c>
    </row>
    <row r="47" spans="2:26" ht="36" x14ac:dyDescent="0.25">
      <c r="B47" s="176" t="s">
        <v>407</v>
      </c>
      <c r="C47" s="186" t="s">
        <v>783</v>
      </c>
      <c r="D47" s="178" t="s">
        <v>295</v>
      </c>
      <c r="E47" s="177" t="s">
        <v>252</v>
      </c>
      <c r="F47" s="177" t="s">
        <v>285</v>
      </c>
      <c r="G47" s="177" t="s">
        <v>253</v>
      </c>
      <c r="H47" s="177" t="s">
        <v>294</v>
      </c>
      <c r="I47" s="177" t="s">
        <v>149</v>
      </c>
      <c r="J47" s="177" t="s">
        <v>32</v>
      </c>
      <c r="K47" s="177">
        <v>1811014.1600000001</v>
      </c>
      <c r="L47" s="177">
        <f>N47+V47</f>
        <v>1596315.24</v>
      </c>
      <c r="M47" s="177">
        <v>271652.12</v>
      </c>
      <c r="N47" s="54">
        <v>255277.49</v>
      </c>
      <c r="O47" s="177">
        <v>0</v>
      </c>
      <c r="P47" s="54">
        <v>0</v>
      </c>
      <c r="Q47" s="177">
        <v>0</v>
      </c>
      <c r="R47" s="54">
        <v>0</v>
      </c>
      <c r="S47" s="177">
        <v>0</v>
      </c>
      <c r="T47" s="54">
        <v>0</v>
      </c>
      <c r="U47" s="177">
        <v>1539362.04</v>
      </c>
      <c r="V47" s="54">
        <v>1341037.75</v>
      </c>
      <c r="W47" s="54">
        <v>0</v>
      </c>
      <c r="X47" s="54">
        <v>0</v>
      </c>
    </row>
    <row r="48" spans="2:26" ht="36" x14ac:dyDescent="0.25">
      <c r="B48" s="176" t="s">
        <v>408</v>
      </c>
      <c r="C48" s="186" t="s">
        <v>784</v>
      </c>
      <c r="D48" s="178" t="s">
        <v>296</v>
      </c>
      <c r="E48" s="177" t="s">
        <v>258</v>
      </c>
      <c r="F48" s="177" t="s">
        <v>285</v>
      </c>
      <c r="G48" s="177" t="s">
        <v>269</v>
      </c>
      <c r="H48" s="177" t="s">
        <v>294</v>
      </c>
      <c r="I48" s="177" t="s">
        <v>149</v>
      </c>
      <c r="J48" s="177" t="s">
        <v>32</v>
      </c>
      <c r="K48" s="177">
        <v>310380.90000000002</v>
      </c>
      <c r="L48" s="177">
        <f>N48+V48</f>
        <v>135115.16</v>
      </c>
      <c r="M48" s="177">
        <v>46557.14</v>
      </c>
      <c r="N48" s="54">
        <v>16277.28</v>
      </c>
      <c r="O48" s="177">
        <v>0</v>
      </c>
      <c r="P48" s="54">
        <v>0</v>
      </c>
      <c r="Q48" s="177">
        <v>0</v>
      </c>
      <c r="R48" s="54">
        <v>0</v>
      </c>
      <c r="S48" s="177">
        <v>0</v>
      </c>
      <c r="T48" s="54">
        <v>0</v>
      </c>
      <c r="U48" s="177">
        <v>263823.76</v>
      </c>
      <c r="V48" s="54">
        <v>118837.88</v>
      </c>
      <c r="W48" s="54">
        <v>0</v>
      </c>
      <c r="X48" s="54">
        <v>0</v>
      </c>
    </row>
    <row r="49" spans="2:24" ht="36" x14ac:dyDescent="0.25">
      <c r="B49" s="176" t="s">
        <v>409</v>
      </c>
      <c r="C49" s="186" t="s">
        <v>785</v>
      </c>
      <c r="D49" s="178" t="s">
        <v>297</v>
      </c>
      <c r="E49" s="177" t="s">
        <v>244</v>
      </c>
      <c r="F49" s="177" t="s">
        <v>285</v>
      </c>
      <c r="G49" s="177" t="s">
        <v>246</v>
      </c>
      <c r="H49" s="177" t="s">
        <v>294</v>
      </c>
      <c r="I49" s="177" t="s">
        <v>149</v>
      </c>
      <c r="J49" s="177" t="s">
        <v>32</v>
      </c>
      <c r="K49" s="177">
        <v>151518.99</v>
      </c>
      <c r="L49" s="177">
        <f>N49+V49</f>
        <v>75755.13</v>
      </c>
      <c r="M49" s="177">
        <v>22727.85</v>
      </c>
      <c r="N49" s="54">
        <v>7073.27</v>
      </c>
      <c r="O49" s="177">
        <v>0</v>
      </c>
      <c r="P49" s="54">
        <v>0</v>
      </c>
      <c r="Q49" s="177">
        <v>0</v>
      </c>
      <c r="R49" s="54">
        <v>0</v>
      </c>
      <c r="S49" s="177">
        <v>0</v>
      </c>
      <c r="T49" s="54">
        <v>0</v>
      </c>
      <c r="U49" s="177">
        <v>128791.14</v>
      </c>
      <c r="V49" s="54">
        <v>68681.86</v>
      </c>
      <c r="W49" s="54">
        <v>0</v>
      </c>
      <c r="X49" s="54">
        <v>0</v>
      </c>
    </row>
    <row r="50" spans="2:24" ht="36" x14ac:dyDescent="0.25">
      <c r="B50" s="176" t="s">
        <v>410</v>
      </c>
      <c r="C50" s="186" t="s">
        <v>786</v>
      </c>
      <c r="D50" s="178" t="s">
        <v>298</v>
      </c>
      <c r="E50" s="177" t="s">
        <v>249</v>
      </c>
      <c r="F50" s="177" t="s">
        <v>285</v>
      </c>
      <c r="G50" s="177" t="s">
        <v>250</v>
      </c>
      <c r="H50" s="177" t="s">
        <v>294</v>
      </c>
      <c r="I50" s="177" t="s">
        <v>149</v>
      </c>
      <c r="J50" s="177" t="s">
        <v>32</v>
      </c>
      <c r="K50" s="177">
        <v>667472.38</v>
      </c>
      <c r="L50" s="177">
        <f>N50+V50</f>
        <v>502197.26</v>
      </c>
      <c r="M50" s="177">
        <v>100120.86</v>
      </c>
      <c r="N50" s="54">
        <v>63865.69</v>
      </c>
      <c r="O50" s="177">
        <v>0</v>
      </c>
      <c r="P50" s="54">
        <v>0</v>
      </c>
      <c r="Q50" s="177">
        <v>0</v>
      </c>
      <c r="R50" s="54">
        <v>0</v>
      </c>
      <c r="S50" s="177">
        <v>0</v>
      </c>
      <c r="T50" s="54">
        <v>0</v>
      </c>
      <c r="U50" s="177">
        <v>567351.52</v>
      </c>
      <c r="V50" s="54">
        <v>438331.57</v>
      </c>
      <c r="W50" s="54">
        <v>0</v>
      </c>
      <c r="X50" s="54">
        <v>0</v>
      </c>
    </row>
    <row r="51" spans="2:24" x14ac:dyDescent="0.25">
      <c r="B51" s="179" t="s">
        <v>411</v>
      </c>
      <c r="C51" s="180"/>
      <c r="D51" s="369" t="s">
        <v>575</v>
      </c>
      <c r="E51" s="369"/>
      <c r="F51" s="369"/>
      <c r="G51" s="369"/>
      <c r="H51" s="369"/>
      <c r="I51" s="369"/>
      <c r="J51" s="369"/>
      <c r="K51" s="369"/>
      <c r="L51" s="369"/>
      <c r="M51" s="369"/>
      <c r="N51" s="369"/>
      <c r="O51" s="369"/>
      <c r="P51" s="369"/>
      <c r="Q51" s="369"/>
      <c r="R51" s="369"/>
      <c r="S51" s="369"/>
      <c r="T51" s="369"/>
      <c r="U51" s="369"/>
      <c r="V51" s="369"/>
      <c r="W51" s="369"/>
      <c r="X51" s="369"/>
    </row>
    <row r="52" spans="2:24" ht="36" x14ac:dyDescent="0.25">
      <c r="B52" s="176" t="s">
        <v>413</v>
      </c>
      <c r="C52" s="177" t="s">
        <v>576</v>
      </c>
      <c r="D52" s="178" t="s">
        <v>577</v>
      </c>
      <c r="E52" s="177" t="s">
        <v>578</v>
      </c>
      <c r="F52" s="177" t="s">
        <v>302</v>
      </c>
      <c r="G52" s="177" t="s">
        <v>269</v>
      </c>
      <c r="H52" s="177" t="s">
        <v>579</v>
      </c>
      <c r="I52" s="177" t="s">
        <v>149</v>
      </c>
      <c r="J52" s="177" t="s">
        <v>32</v>
      </c>
      <c r="K52" s="177">
        <v>97287.06</v>
      </c>
      <c r="L52" s="177">
        <v>0</v>
      </c>
      <c r="M52" s="177">
        <v>6124.7</v>
      </c>
      <c r="N52" s="54">
        <v>0</v>
      </c>
      <c r="O52" s="177">
        <v>7296.52</v>
      </c>
      <c r="P52" s="54">
        <v>0</v>
      </c>
      <c r="Q52" s="177">
        <v>1171.8399999999999</v>
      </c>
      <c r="R52" s="54">
        <v>0</v>
      </c>
      <c r="S52" s="177">
        <v>0</v>
      </c>
      <c r="T52" s="54">
        <v>0</v>
      </c>
      <c r="U52" s="177">
        <v>82694</v>
      </c>
      <c r="V52" s="54">
        <v>0</v>
      </c>
      <c r="W52" s="54">
        <v>0</v>
      </c>
      <c r="X52" s="54">
        <v>0</v>
      </c>
    </row>
    <row r="53" spans="2:24" ht="36" x14ac:dyDescent="0.25">
      <c r="B53" s="176" t="s">
        <v>414</v>
      </c>
      <c r="C53" s="177" t="s">
        <v>580</v>
      </c>
      <c r="D53" s="178" t="s">
        <v>581</v>
      </c>
      <c r="E53" s="177" t="s">
        <v>244</v>
      </c>
      <c r="F53" s="177" t="s">
        <v>302</v>
      </c>
      <c r="G53" s="177" t="s">
        <v>246</v>
      </c>
      <c r="H53" s="177" t="s">
        <v>579</v>
      </c>
      <c r="I53" s="177" t="s">
        <v>149</v>
      </c>
      <c r="J53" s="177" t="s">
        <v>32</v>
      </c>
      <c r="K53" s="177">
        <v>130409.42</v>
      </c>
      <c r="L53" s="177">
        <v>0</v>
      </c>
      <c r="M53" s="177">
        <v>9780.7199999999993</v>
      </c>
      <c r="N53" s="54">
        <v>0</v>
      </c>
      <c r="O53" s="177">
        <v>9780.7000000000007</v>
      </c>
      <c r="P53" s="54">
        <v>0</v>
      </c>
      <c r="Q53" s="177">
        <v>0</v>
      </c>
      <c r="R53" s="54">
        <v>0</v>
      </c>
      <c r="S53" s="177">
        <v>0</v>
      </c>
      <c r="T53" s="54">
        <v>0</v>
      </c>
      <c r="U53" s="177">
        <v>110848</v>
      </c>
      <c r="V53" s="54">
        <v>0</v>
      </c>
      <c r="W53" s="54">
        <v>0</v>
      </c>
      <c r="X53" s="54">
        <v>0</v>
      </c>
    </row>
    <row r="54" spans="2:24" ht="36" x14ac:dyDescent="0.25">
      <c r="B54" s="176" t="s">
        <v>415</v>
      </c>
      <c r="C54" s="177" t="s">
        <v>582</v>
      </c>
      <c r="D54" s="178" t="s">
        <v>583</v>
      </c>
      <c r="E54" s="177" t="s">
        <v>584</v>
      </c>
      <c r="F54" s="177" t="s">
        <v>302</v>
      </c>
      <c r="G54" s="177" t="s">
        <v>253</v>
      </c>
      <c r="H54" s="177" t="s">
        <v>579</v>
      </c>
      <c r="I54" s="177" t="s">
        <v>149</v>
      </c>
      <c r="J54" s="177" t="s">
        <v>32</v>
      </c>
      <c r="K54" s="177">
        <v>19402.68</v>
      </c>
      <c r="L54" s="177">
        <v>0</v>
      </c>
      <c r="M54" s="177">
        <v>0</v>
      </c>
      <c r="N54" s="54">
        <v>0</v>
      </c>
      <c r="O54" s="177">
        <v>1455.2</v>
      </c>
      <c r="P54" s="54">
        <v>0</v>
      </c>
      <c r="Q54" s="177">
        <v>1455.24</v>
      </c>
      <c r="R54" s="54">
        <v>0</v>
      </c>
      <c r="S54" s="177">
        <v>0</v>
      </c>
      <c r="T54" s="54">
        <v>0</v>
      </c>
      <c r="U54" s="177">
        <v>16492.240000000002</v>
      </c>
      <c r="V54" s="54">
        <v>0</v>
      </c>
      <c r="W54" s="54">
        <v>0</v>
      </c>
      <c r="X54" s="54">
        <v>0</v>
      </c>
    </row>
    <row r="55" spans="2:24" ht="36" x14ac:dyDescent="0.25">
      <c r="B55" s="176" t="s">
        <v>656</v>
      </c>
      <c r="C55" s="177" t="s">
        <v>585</v>
      </c>
      <c r="D55" s="178" t="s">
        <v>586</v>
      </c>
      <c r="E55" s="177" t="s">
        <v>587</v>
      </c>
      <c r="F55" s="177" t="s">
        <v>302</v>
      </c>
      <c r="G55" s="177" t="s">
        <v>253</v>
      </c>
      <c r="H55" s="177" t="s">
        <v>579</v>
      </c>
      <c r="I55" s="177" t="s">
        <v>149</v>
      </c>
      <c r="J55" s="177" t="s">
        <v>32</v>
      </c>
      <c r="K55" s="177">
        <v>49588.32</v>
      </c>
      <c r="L55" s="177">
        <v>0</v>
      </c>
      <c r="M55" s="177">
        <v>0</v>
      </c>
      <c r="N55" s="54">
        <v>0</v>
      </c>
      <c r="O55" s="177">
        <v>3719.12</v>
      </c>
      <c r="P55" s="54">
        <v>0</v>
      </c>
      <c r="Q55" s="177">
        <v>3719.13</v>
      </c>
      <c r="R55" s="54">
        <v>0</v>
      </c>
      <c r="S55" s="177">
        <v>0</v>
      </c>
      <c r="T55" s="54">
        <v>0</v>
      </c>
      <c r="U55" s="177">
        <v>42150.07</v>
      </c>
      <c r="V55" s="54">
        <v>0</v>
      </c>
      <c r="W55" s="54">
        <v>0</v>
      </c>
      <c r="X55" s="54">
        <v>0</v>
      </c>
    </row>
    <row r="56" spans="2:24" ht="24" x14ac:dyDescent="0.25">
      <c r="B56" s="176" t="s">
        <v>657</v>
      </c>
      <c r="C56" s="177" t="s">
        <v>588</v>
      </c>
      <c r="D56" s="178" t="s">
        <v>589</v>
      </c>
      <c r="E56" s="177" t="s">
        <v>590</v>
      </c>
      <c r="F56" s="177" t="s">
        <v>302</v>
      </c>
      <c r="G56" s="177" t="s">
        <v>253</v>
      </c>
      <c r="H56" s="177" t="s">
        <v>579</v>
      </c>
      <c r="I56" s="177" t="s">
        <v>149</v>
      </c>
      <c r="J56" s="177" t="s">
        <v>32</v>
      </c>
      <c r="K56" s="177">
        <v>73556.960000000006</v>
      </c>
      <c r="L56" s="177">
        <v>0</v>
      </c>
      <c r="M56" s="177">
        <v>0</v>
      </c>
      <c r="N56" s="54">
        <v>0</v>
      </c>
      <c r="O56" s="177">
        <v>5516.77</v>
      </c>
      <c r="P56" s="54">
        <v>0</v>
      </c>
      <c r="Q56" s="177">
        <v>5516.78</v>
      </c>
      <c r="R56" s="54">
        <v>0</v>
      </c>
      <c r="S56" s="177">
        <v>0</v>
      </c>
      <c r="T56" s="54">
        <v>0</v>
      </c>
      <c r="U56" s="177">
        <v>62523.41</v>
      </c>
      <c r="V56" s="54">
        <v>0</v>
      </c>
      <c r="W56" s="54">
        <v>0</v>
      </c>
      <c r="X56" s="54">
        <v>0</v>
      </c>
    </row>
    <row r="57" spans="2:24" ht="72" x14ac:dyDescent="0.25">
      <c r="B57" s="176" t="s">
        <v>658</v>
      </c>
      <c r="C57" s="177" t="s">
        <v>591</v>
      </c>
      <c r="D57" s="178" t="s">
        <v>592</v>
      </c>
      <c r="E57" s="177" t="s">
        <v>593</v>
      </c>
      <c r="F57" s="177" t="s">
        <v>302</v>
      </c>
      <c r="G57" s="177" t="s">
        <v>253</v>
      </c>
      <c r="H57" s="177" t="s">
        <v>579</v>
      </c>
      <c r="I57" s="177" t="s">
        <v>149</v>
      </c>
      <c r="J57" s="177" t="s">
        <v>32</v>
      </c>
      <c r="K57" s="177">
        <v>20000</v>
      </c>
      <c r="L57" s="177">
        <v>0</v>
      </c>
      <c r="M57" s="177">
        <v>0</v>
      </c>
      <c r="N57" s="54">
        <v>0</v>
      </c>
      <c r="O57" s="177">
        <v>1009.42</v>
      </c>
      <c r="P57" s="54">
        <v>0</v>
      </c>
      <c r="Q57" s="177">
        <v>7550.54</v>
      </c>
      <c r="R57" s="54">
        <v>0</v>
      </c>
      <c r="S57" s="177">
        <v>0</v>
      </c>
      <c r="T57" s="54">
        <v>0</v>
      </c>
      <c r="U57" s="177">
        <v>11440.04</v>
      </c>
      <c r="V57" s="54">
        <v>0</v>
      </c>
      <c r="W57" s="54">
        <v>0</v>
      </c>
      <c r="X57" s="54">
        <v>0</v>
      </c>
    </row>
    <row r="58" spans="2:24" ht="24" x14ac:dyDescent="0.25">
      <c r="B58" s="176" t="s">
        <v>659</v>
      </c>
      <c r="C58" s="177" t="s">
        <v>594</v>
      </c>
      <c r="D58" s="178" t="s">
        <v>595</v>
      </c>
      <c r="E58" s="177" t="s">
        <v>596</v>
      </c>
      <c r="F58" s="177" t="s">
        <v>302</v>
      </c>
      <c r="G58" s="177" t="s">
        <v>253</v>
      </c>
      <c r="H58" s="177" t="s">
        <v>579</v>
      </c>
      <c r="I58" s="177" t="s">
        <v>149</v>
      </c>
      <c r="J58" s="177" t="s">
        <v>32</v>
      </c>
      <c r="K58" s="177">
        <v>43166</v>
      </c>
      <c r="L58" s="177">
        <v>0</v>
      </c>
      <c r="M58" s="177">
        <v>0</v>
      </c>
      <c r="N58" s="54">
        <v>0</v>
      </c>
      <c r="O58" s="177">
        <v>2818.17</v>
      </c>
      <c r="P58" s="54">
        <v>0</v>
      </c>
      <c r="Q58" s="177">
        <v>8408.6200000000008</v>
      </c>
      <c r="R58" s="54">
        <v>0</v>
      </c>
      <c r="S58" s="177">
        <v>0</v>
      </c>
      <c r="T58" s="54">
        <v>0</v>
      </c>
      <c r="U58" s="177">
        <v>31939.21</v>
      </c>
      <c r="V58" s="54">
        <v>0</v>
      </c>
      <c r="W58" s="54">
        <v>0</v>
      </c>
      <c r="X58" s="54">
        <v>0</v>
      </c>
    </row>
    <row r="59" spans="2:24" ht="36" x14ac:dyDescent="0.25">
      <c r="B59" s="176" t="s">
        <v>660</v>
      </c>
      <c r="C59" s="177" t="s">
        <v>597</v>
      </c>
      <c r="D59" s="178" t="s">
        <v>598</v>
      </c>
      <c r="E59" s="177" t="s">
        <v>599</v>
      </c>
      <c r="F59" s="177" t="s">
        <v>302</v>
      </c>
      <c r="G59" s="177" t="s">
        <v>253</v>
      </c>
      <c r="H59" s="177" t="s">
        <v>579</v>
      </c>
      <c r="I59" s="177" t="s">
        <v>149</v>
      </c>
      <c r="J59" s="177" t="s">
        <v>32</v>
      </c>
      <c r="K59" s="177">
        <v>39431.599999999999</v>
      </c>
      <c r="L59" s="177">
        <v>0</v>
      </c>
      <c r="M59" s="177">
        <v>0</v>
      </c>
      <c r="N59" s="54">
        <v>0</v>
      </c>
      <c r="O59" s="177">
        <v>2957.37</v>
      </c>
      <c r="P59" s="54">
        <v>0</v>
      </c>
      <c r="Q59" s="177">
        <v>2957.42</v>
      </c>
      <c r="R59" s="54">
        <v>0</v>
      </c>
      <c r="S59" s="177">
        <v>0</v>
      </c>
      <c r="T59" s="54">
        <v>0</v>
      </c>
      <c r="U59" s="177">
        <v>33516.81</v>
      </c>
      <c r="V59" s="54">
        <v>0</v>
      </c>
      <c r="W59" s="54">
        <v>0</v>
      </c>
      <c r="X59" s="54">
        <v>0</v>
      </c>
    </row>
    <row r="60" spans="2:24" ht="24" x14ac:dyDescent="0.25">
      <c r="B60" s="176" t="s">
        <v>655</v>
      </c>
      <c r="C60" s="177" t="s">
        <v>600</v>
      </c>
      <c r="D60" s="178" t="s">
        <v>601</v>
      </c>
      <c r="E60" s="177" t="s">
        <v>602</v>
      </c>
      <c r="F60" s="177" t="s">
        <v>302</v>
      </c>
      <c r="G60" s="177" t="s">
        <v>253</v>
      </c>
      <c r="H60" s="177" t="s">
        <v>579</v>
      </c>
      <c r="I60" s="177" t="s">
        <v>149</v>
      </c>
      <c r="J60" s="177" t="s">
        <v>32</v>
      </c>
      <c r="K60" s="177">
        <v>41936.58</v>
      </c>
      <c r="L60" s="177">
        <f>P60+R60+V60</f>
        <v>29322.800000000003</v>
      </c>
      <c r="M60" s="177">
        <v>0</v>
      </c>
      <c r="N60" s="54">
        <v>0</v>
      </c>
      <c r="O60" s="177">
        <v>3145.24</v>
      </c>
      <c r="P60" s="54">
        <v>2199.21</v>
      </c>
      <c r="Q60" s="177">
        <v>3145.25</v>
      </c>
      <c r="R60" s="54">
        <v>2199.21</v>
      </c>
      <c r="S60" s="177">
        <v>0</v>
      </c>
      <c r="T60" s="54">
        <v>0</v>
      </c>
      <c r="U60" s="177">
        <v>35646.089999999997</v>
      </c>
      <c r="V60" s="54">
        <v>24924.38</v>
      </c>
      <c r="W60" s="54">
        <v>0</v>
      </c>
      <c r="X60" s="54">
        <v>0</v>
      </c>
    </row>
    <row r="61" spans="2:24" ht="48" x14ac:dyDescent="0.25">
      <c r="B61" s="176" t="s">
        <v>661</v>
      </c>
      <c r="C61" s="177" t="s">
        <v>603</v>
      </c>
      <c r="D61" s="178" t="s">
        <v>604</v>
      </c>
      <c r="E61" s="177" t="s">
        <v>605</v>
      </c>
      <c r="F61" s="177" t="s">
        <v>302</v>
      </c>
      <c r="G61" s="177" t="s">
        <v>253</v>
      </c>
      <c r="H61" s="177" t="s">
        <v>579</v>
      </c>
      <c r="I61" s="177" t="s">
        <v>149</v>
      </c>
      <c r="J61" s="177" t="s">
        <v>32</v>
      </c>
      <c r="K61" s="177">
        <v>26462.29</v>
      </c>
      <c r="L61" s="177">
        <v>0</v>
      </c>
      <c r="M61" s="177">
        <v>0</v>
      </c>
      <c r="N61" s="54">
        <v>0</v>
      </c>
      <c r="O61" s="177">
        <v>1984.67</v>
      </c>
      <c r="P61" s="54">
        <v>0</v>
      </c>
      <c r="Q61" s="177">
        <v>1984.68</v>
      </c>
      <c r="R61" s="54">
        <v>0</v>
      </c>
      <c r="S61" s="177">
        <v>0</v>
      </c>
      <c r="T61" s="54">
        <v>0</v>
      </c>
      <c r="U61" s="177">
        <v>22492.94</v>
      </c>
      <c r="V61" s="54">
        <v>0</v>
      </c>
      <c r="W61" s="54">
        <v>0</v>
      </c>
      <c r="X61" s="54">
        <v>0</v>
      </c>
    </row>
    <row r="62" spans="2:24" ht="36" x14ac:dyDescent="0.25">
      <c r="B62" s="176" t="s">
        <v>662</v>
      </c>
      <c r="C62" s="177" t="s">
        <v>606</v>
      </c>
      <c r="D62" s="178" t="s">
        <v>607</v>
      </c>
      <c r="E62" s="177" t="s">
        <v>608</v>
      </c>
      <c r="F62" s="177" t="s">
        <v>302</v>
      </c>
      <c r="G62" s="177" t="s">
        <v>253</v>
      </c>
      <c r="H62" s="177" t="s">
        <v>579</v>
      </c>
      <c r="I62" s="177" t="s">
        <v>149</v>
      </c>
      <c r="J62" s="177" t="s">
        <v>32</v>
      </c>
      <c r="K62" s="177">
        <v>26553.38</v>
      </c>
      <c r="L62" s="177">
        <v>0</v>
      </c>
      <c r="M62" s="177">
        <v>0</v>
      </c>
      <c r="N62" s="54">
        <v>0</v>
      </c>
      <c r="O62" s="177">
        <v>1991.5</v>
      </c>
      <c r="P62" s="54">
        <v>0</v>
      </c>
      <c r="Q62" s="177">
        <v>1991.51</v>
      </c>
      <c r="R62" s="54">
        <v>0</v>
      </c>
      <c r="S62" s="177">
        <v>0</v>
      </c>
      <c r="T62" s="54">
        <v>0</v>
      </c>
      <c r="U62" s="177">
        <v>22570.37</v>
      </c>
      <c r="V62" s="54">
        <v>0</v>
      </c>
      <c r="W62" s="54">
        <v>0</v>
      </c>
      <c r="X62" s="54">
        <v>0</v>
      </c>
    </row>
    <row r="63" spans="2:24" ht="24" x14ac:dyDescent="0.25">
      <c r="B63" s="176" t="s">
        <v>663</v>
      </c>
      <c r="C63" s="177" t="s">
        <v>609</v>
      </c>
      <c r="D63" s="178" t="s">
        <v>610</v>
      </c>
      <c r="E63" s="177" t="s">
        <v>611</v>
      </c>
      <c r="F63" s="177" t="s">
        <v>302</v>
      </c>
      <c r="G63" s="177" t="s">
        <v>253</v>
      </c>
      <c r="H63" s="177" t="s">
        <v>579</v>
      </c>
      <c r="I63" s="177" t="s">
        <v>149</v>
      </c>
      <c r="J63" s="177" t="s">
        <v>32</v>
      </c>
      <c r="K63" s="177">
        <v>18639.75</v>
      </c>
      <c r="L63" s="177">
        <v>0</v>
      </c>
      <c r="M63" s="177">
        <v>0</v>
      </c>
      <c r="N63" s="54">
        <v>0</v>
      </c>
      <c r="O63" s="177">
        <v>1397.98</v>
      </c>
      <c r="P63" s="54">
        <v>0</v>
      </c>
      <c r="Q63" s="177">
        <v>1397.99</v>
      </c>
      <c r="R63" s="54">
        <v>0</v>
      </c>
      <c r="S63" s="177">
        <v>0</v>
      </c>
      <c r="T63" s="54">
        <v>0</v>
      </c>
      <c r="U63" s="177">
        <v>15843.78</v>
      </c>
      <c r="V63" s="54">
        <v>0</v>
      </c>
      <c r="W63" s="54">
        <v>0</v>
      </c>
      <c r="X63" s="54">
        <v>0</v>
      </c>
    </row>
    <row r="64" spans="2:24" ht="48" x14ac:dyDescent="0.25">
      <c r="B64" s="176" t="s">
        <v>664</v>
      </c>
      <c r="C64" s="177" t="s">
        <v>612</v>
      </c>
      <c r="D64" s="178" t="s">
        <v>613</v>
      </c>
      <c r="E64" s="177" t="s">
        <v>614</v>
      </c>
      <c r="F64" s="177" t="s">
        <v>302</v>
      </c>
      <c r="G64" s="177" t="s">
        <v>253</v>
      </c>
      <c r="H64" s="177" t="s">
        <v>579</v>
      </c>
      <c r="I64" s="177" t="s">
        <v>149</v>
      </c>
      <c r="J64" s="177" t="s">
        <v>32</v>
      </c>
      <c r="K64" s="177">
        <v>49383.38</v>
      </c>
      <c r="L64" s="177">
        <v>0</v>
      </c>
      <c r="M64" s="177">
        <v>0</v>
      </c>
      <c r="N64" s="54">
        <v>0</v>
      </c>
      <c r="O64" s="177">
        <v>3703.75</v>
      </c>
      <c r="P64" s="54">
        <v>0</v>
      </c>
      <c r="Q64" s="177">
        <v>3703.77</v>
      </c>
      <c r="R64" s="54">
        <v>0</v>
      </c>
      <c r="S64" s="177">
        <v>0</v>
      </c>
      <c r="T64" s="54">
        <v>0</v>
      </c>
      <c r="U64" s="177">
        <v>41975.86</v>
      </c>
      <c r="V64" s="54">
        <v>0</v>
      </c>
      <c r="W64" s="54">
        <v>0</v>
      </c>
      <c r="X64" s="54">
        <v>0</v>
      </c>
    </row>
    <row r="65" spans="2:24" ht="36" x14ac:dyDescent="0.25">
      <c r="B65" s="176" t="s">
        <v>665</v>
      </c>
      <c r="C65" s="177" t="s">
        <v>615</v>
      </c>
      <c r="D65" s="178" t="s">
        <v>616</v>
      </c>
      <c r="E65" s="177" t="s">
        <v>314</v>
      </c>
      <c r="F65" s="177" t="s">
        <v>302</v>
      </c>
      <c r="G65" s="177" t="s">
        <v>253</v>
      </c>
      <c r="H65" s="177" t="s">
        <v>579</v>
      </c>
      <c r="I65" s="177" t="s">
        <v>149</v>
      </c>
      <c r="J65" s="177" t="s">
        <v>32</v>
      </c>
      <c r="K65" s="177">
        <v>223814.79</v>
      </c>
      <c r="L65" s="177">
        <v>0</v>
      </c>
      <c r="M65" s="177">
        <v>16786.14</v>
      </c>
      <c r="N65" s="54">
        <v>0</v>
      </c>
      <c r="O65" s="177">
        <v>16786.099999999999</v>
      </c>
      <c r="P65" s="54">
        <v>0</v>
      </c>
      <c r="Q65" s="177">
        <v>0</v>
      </c>
      <c r="R65" s="54">
        <v>0</v>
      </c>
      <c r="S65" s="177">
        <v>0</v>
      </c>
      <c r="T65" s="54">
        <v>0</v>
      </c>
      <c r="U65" s="177">
        <v>190242.55</v>
      </c>
      <c r="V65" s="54">
        <v>0</v>
      </c>
      <c r="W65" s="54">
        <v>0</v>
      </c>
      <c r="X65" s="54">
        <v>0</v>
      </c>
    </row>
    <row r="66" spans="2:24" ht="24" x14ac:dyDescent="0.25">
      <c r="B66" s="176" t="s">
        <v>666</v>
      </c>
      <c r="C66" s="177" t="s">
        <v>617</v>
      </c>
      <c r="D66" s="178" t="s">
        <v>618</v>
      </c>
      <c r="E66" s="177" t="s">
        <v>619</v>
      </c>
      <c r="F66" s="177" t="s">
        <v>302</v>
      </c>
      <c r="G66" s="177" t="s">
        <v>253</v>
      </c>
      <c r="H66" s="177" t="s">
        <v>579</v>
      </c>
      <c r="I66" s="177" t="s">
        <v>149</v>
      </c>
      <c r="J66" s="177" t="s">
        <v>32</v>
      </c>
      <c r="K66" s="177">
        <v>9040.94</v>
      </c>
      <c r="L66" s="177">
        <v>0</v>
      </c>
      <c r="M66" s="177">
        <v>0</v>
      </c>
      <c r="N66" s="54">
        <v>0</v>
      </c>
      <c r="O66" s="177">
        <v>678.07</v>
      </c>
      <c r="P66" s="54">
        <v>0</v>
      </c>
      <c r="Q66" s="177">
        <v>678.1</v>
      </c>
      <c r="R66" s="54">
        <v>0</v>
      </c>
      <c r="S66" s="177">
        <v>0</v>
      </c>
      <c r="T66" s="54">
        <v>0</v>
      </c>
      <c r="U66" s="177">
        <v>7684.77</v>
      </c>
      <c r="V66" s="54">
        <v>0</v>
      </c>
      <c r="W66" s="54">
        <v>0</v>
      </c>
      <c r="X66" s="54">
        <v>0</v>
      </c>
    </row>
    <row r="67" spans="2:24" ht="24" x14ac:dyDescent="0.25">
      <c r="B67" s="176" t="s">
        <v>667</v>
      </c>
      <c r="C67" s="177" t="s">
        <v>620</v>
      </c>
      <c r="D67" s="178" t="s">
        <v>621</v>
      </c>
      <c r="E67" s="177" t="s">
        <v>622</v>
      </c>
      <c r="F67" s="177" t="s">
        <v>302</v>
      </c>
      <c r="G67" s="177" t="s">
        <v>253</v>
      </c>
      <c r="H67" s="177" t="s">
        <v>579</v>
      </c>
      <c r="I67" s="177" t="s">
        <v>149</v>
      </c>
      <c r="J67" s="177" t="s">
        <v>32</v>
      </c>
      <c r="K67" s="177">
        <v>28398</v>
      </c>
      <c r="L67" s="177">
        <v>0</v>
      </c>
      <c r="M67" s="177">
        <v>0</v>
      </c>
      <c r="N67" s="54">
        <v>0</v>
      </c>
      <c r="O67" s="177">
        <v>2129.85</v>
      </c>
      <c r="P67" s="54">
        <v>0</v>
      </c>
      <c r="Q67" s="177">
        <v>2129.85</v>
      </c>
      <c r="R67" s="54">
        <v>0</v>
      </c>
      <c r="S67" s="177">
        <v>0</v>
      </c>
      <c r="T67" s="54">
        <v>0</v>
      </c>
      <c r="U67" s="177">
        <v>24138.3</v>
      </c>
      <c r="V67" s="54">
        <v>0</v>
      </c>
      <c r="W67" s="54">
        <v>0</v>
      </c>
      <c r="X67" s="54">
        <v>0</v>
      </c>
    </row>
    <row r="68" spans="2:24" ht="48" x14ac:dyDescent="0.25">
      <c r="B68" s="176" t="s">
        <v>668</v>
      </c>
      <c r="C68" s="177" t="s">
        <v>623</v>
      </c>
      <c r="D68" s="178" t="s">
        <v>624</v>
      </c>
      <c r="E68" s="177" t="s">
        <v>625</v>
      </c>
      <c r="F68" s="177" t="s">
        <v>302</v>
      </c>
      <c r="G68" s="177" t="s">
        <v>253</v>
      </c>
      <c r="H68" s="177" t="s">
        <v>579</v>
      </c>
      <c r="I68" s="177" t="s">
        <v>149</v>
      </c>
      <c r="J68" s="177" t="s">
        <v>32</v>
      </c>
      <c r="K68" s="177">
        <v>19129.37</v>
      </c>
      <c r="L68" s="177">
        <v>0</v>
      </c>
      <c r="M68" s="177">
        <v>0</v>
      </c>
      <c r="N68" s="54">
        <v>0</v>
      </c>
      <c r="O68" s="177">
        <v>1434.7</v>
      </c>
      <c r="P68" s="54">
        <v>0</v>
      </c>
      <c r="Q68" s="177">
        <v>1434.71</v>
      </c>
      <c r="R68" s="54">
        <v>0</v>
      </c>
      <c r="S68" s="177">
        <v>0</v>
      </c>
      <c r="T68" s="54">
        <v>0</v>
      </c>
      <c r="U68" s="177">
        <v>16259.96</v>
      </c>
      <c r="V68" s="54">
        <v>0</v>
      </c>
      <c r="W68" s="54">
        <v>0</v>
      </c>
      <c r="X68" s="54">
        <v>0</v>
      </c>
    </row>
    <row r="69" spans="2:24" ht="48" x14ac:dyDescent="0.25">
      <c r="B69" s="176" t="s">
        <v>669</v>
      </c>
      <c r="C69" s="177" t="s">
        <v>626</v>
      </c>
      <c r="D69" s="178" t="s">
        <v>627</v>
      </c>
      <c r="E69" s="177" t="s">
        <v>628</v>
      </c>
      <c r="F69" s="177" t="s">
        <v>302</v>
      </c>
      <c r="G69" s="177" t="s">
        <v>253</v>
      </c>
      <c r="H69" s="177" t="s">
        <v>579</v>
      </c>
      <c r="I69" s="177" t="s">
        <v>149</v>
      </c>
      <c r="J69" s="177" t="s">
        <v>32</v>
      </c>
      <c r="K69" s="177">
        <v>31000</v>
      </c>
      <c r="L69" s="177">
        <f>P69+R69+V69</f>
        <v>27027</v>
      </c>
      <c r="M69" s="177">
        <v>0</v>
      </c>
      <c r="N69" s="54">
        <v>0</v>
      </c>
      <c r="O69" s="177">
        <v>1385.17</v>
      </c>
      <c r="P69" s="54">
        <v>1385.17</v>
      </c>
      <c r="Q69" s="177">
        <v>13916.23</v>
      </c>
      <c r="R69" s="54">
        <v>9943.23</v>
      </c>
      <c r="S69" s="177">
        <v>0</v>
      </c>
      <c r="T69" s="54">
        <v>0</v>
      </c>
      <c r="U69" s="177">
        <v>15698.6</v>
      </c>
      <c r="V69" s="54">
        <v>15698.6</v>
      </c>
      <c r="W69" s="54">
        <v>0</v>
      </c>
      <c r="X69" s="54">
        <v>0</v>
      </c>
    </row>
    <row r="70" spans="2:24" ht="36" x14ac:dyDescent="0.25">
      <c r="B70" s="176" t="s">
        <v>670</v>
      </c>
      <c r="C70" s="177" t="s">
        <v>629</v>
      </c>
      <c r="D70" s="178" t="s">
        <v>630</v>
      </c>
      <c r="E70" s="177" t="s">
        <v>631</v>
      </c>
      <c r="F70" s="177" t="s">
        <v>302</v>
      </c>
      <c r="G70" s="177" t="s">
        <v>273</v>
      </c>
      <c r="H70" s="177" t="s">
        <v>579</v>
      </c>
      <c r="I70" s="177" t="s">
        <v>149</v>
      </c>
      <c r="J70" s="177" t="s">
        <v>32</v>
      </c>
      <c r="K70" s="177">
        <v>28019</v>
      </c>
      <c r="L70" s="177">
        <f>P70+R70+V70</f>
        <v>28055.050000000003</v>
      </c>
      <c r="M70" s="177">
        <v>0</v>
      </c>
      <c r="N70" s="54">
        <v>0</v>
      </c>
      <c r="O70" s="177">
        <v>2101</v>
      </c>
      <c r="P70" s="174">
        <v>2070.1999999999998</v>
      </c>
      <c r="Q70" s="175">
        <v>2102</v>
      </c>
      <c r="R70" s="174">
        <v>2138.06</v>
      </c>
      <c r="S70" s="175">
        <v>0</v>
      </c>
      <c r="T70" s="174">
        <v>0</v>
      </c>
      <c r="U70" s="175">
        <v>23816</v>
      </c>
      <c r="V70" s="174">
        <v>23846.79</v>
      </c>
      <c r="W70" s="54">
        <v>0</v>
      </c>
      <c r="X70" s="54">
        <v>0</v>
      </c>
    </row>
    <row r="71" spans="2:24" ht="36" x14ac:dyDescent="0.25">
      <c r="B71" s="176" t="s">
        <v>671</v>
      </c>
      <c r="C71" s="177" t="s">
        <v>632</v>
      </c>
      <c r="D71" s="178" t="s">
        <v>633</v>
      </c>
      <c r="E71" s="177" t="s">
        <v>254</v>
      </c>
      <c r="F71" s="177" t="s">
        <v>302</v>
      </c>
      <c r="G71" s="177" t="s">
        <v>273</v>
      </c>
      <c r="H71" s="177" t="s">
        <v>579</v>
      </c>
      <c r="I71" s="177" t="s">
        <v>149</v>
      </c>
      <c r="J71" s="177" t="s">
        <v>32</v>
      </c>
      <c r="K71" s="177">
        <v>257175</v>
      </c>
      <c r="L71" s="177">
        <v>0</v>
      </c>
      <c r="M71" s="177">
        <v>19289</v>
      </c>
      <c r="N71" s="54">
        <v>0</v>
      </c>
      <c r="O71" s="177">
        <v>19288</v>
      </c>
      <c r="P71" s="54">
        <v>0</v>
      </c>
      <c r="Q71" s="177">
        <v>0</v>
      </c>
      <c r="R71" s="54">
        <v>0</v>
      </c>
      <c r="S71" s="177">
        <v>0</v>
      </c>
      <c r="T71" s="54">
        <v>0</v>
      </c>
      <c r="U71" s="177">
        <v>218598</v>
      </c>
      <c r="V71" s="54">
        <v>0</v>
      </c>
      <c r="W71" s="54">
        <v>0</v>
      </c>
      <c r="X71" s="54">
        <v>0</v>
      </c>
    </row>
    <row r="72" spans="2:24" ht="36" x14ac:dyDescent="0.25">
      <c r="B72" s="176" t="s">
        <v>672</v>
      </c>
      <c r="C72" s="177" t="s">
        <v>634</v>
      </c>
      <c r="D72" s="178" t="s">
        <v>635</v>
      </c>
      <c r="E72" s="177" t="s">
        <v>636</v>
      </c>
      <c r="F72" s="177" t="s">
        <v>302</v>
      </c>
      <c r="G72" s="177" t="s">
        <v>273</v>
      </c>
      <c r="H72" s="177" t="s">
        <v>579</v>
      </c>
      <c r="I72" s="177" t="s">
        <v>149</v>
      </c>
      <c r="J72" s="177" t="s">
        <v>32</v>
      </c>
      <c r="K72" s="177">
        <v>27532</v>
      </c>
      <c r="L72" s="177">
        <v>0</v>
      </c>
      <c r="M72" s="177">
        <v>0</v>
      </c>
      <c r="N72" s="54">
        <v>0</v>
      </c>
      <c r="O72" s="177">
        <v>2064</v>
      </c>
      <c r="P72" s="54">
        <v>0</v>
      </c>
      <c r="Q72" s="177">
        <v>2066</v>
      </c>
      <c r="R72" s="54">
        <v>0</v>
      </c>
      <c r="S72" s="177">
        <v>0</v>
      </c>
      <c r="T72" s="54">
        <v>0</v>
      </c>
      <c r="U72" s="177">
        <v>23402</v>
      </c>
      <c r="V72" s="54">
        <v>0</v>
      </c>
      <c r="W72" s="54">
        <v>0</v>
      </c>
      <c r="X72" s="54">
        <v>0</v>
      </c>
    </row>
    <row r="73" spans="2:24" ht="36" x14ac:dyDescent="0.25">
      <c r="B73" s="176" t="s">
        <v>673</v>
      </c>
      <c r="C73" s="177" t="s">
        <v>637</v>
      </c>
      <c r="D73" s="178" t="s">
        <v>638</v>
      </c>
      <c r="E73" s="177" t="s">
        <v>639</v>
      </c>
      <c r="F73" s="177" t="s">
        <v>302</v>
      </c>
      <c r="G73" s="177" t="s">
        <v>250</v>
      </c>
      <c r="H73" s="177" t="s">
        <v>579</v>
      </c>
      <c r="I73" s="177" t="s">
        <v>149</v>
      </c>
      <c r="J73" s="177" t="s">
        <v>32</v>
      </c>
      <c r="K73" s="177">
        <v>74699.570000000007</v>
      </c>
      <c r="L73" s="177">
        <v>0</v>
      </c>
      <c r="M73" s="177">
        <v>5602.48</v>
      </c>
      <c r="N73" s="54">
        <v>0</v>
      </c>
      <c r="O73" s="177">
        <v>5602.46</v>
      </c>
      <c r="P73" s="54">
        <v>0</v>
      </c>
      <c r="Q73" s="177">
        <v>0</v>
      </c>
      <c r="R73" s="54">
        <v>0</v>
      </c>
      <c r="S73" s="177">
        <v>0</v>
      </c>
      <c r="T73" s="54">
        <v>0</v>
      </c>
      <c r="U73" s="177">
        <v>63494.63</v>
      </c>
      <c r="V73" s="54">
        <v>0</v>
      </c>
      <c r="W73" s="54">
        <v>0</v>
      </c>
      <c r="X73" s="54">
        <v>0</v>
      </c>
    </row>
    <row r="74" spans="2:24" ht="48" x14ac:dyDescent="0.25">
      <c r="B74" s="176" t="s">
        <v>674</v>
      </c>
      <c r="C74" s="177" t="s">
        <v>640</v>
      </c>
      <c r="D74" s="178" t="s">
        <v>641</v>
      </c>
      <c r="E74" s="177" t="s">
        <v>642</v>
      </c>
      <c r="F74" s="177" t="s">
        <v>302</v>
      </c>
      <c r="G74" s="177" t="s">
        <v>250</v>
      </c>
      <c r="H74" s="177" t="s">
        <v>579</v>
      </c>
      <c r="I74" s="177" t="s">
        <v>149</v>
      </c>
      <c r="J74" s="177" t="s">
        <v>32</v>
      </c>
      <c r="K74" s="177">
        <v>45897.16</v>
      </c>
      <c r="L74" s="177">
        <v>0</v>
      </c>
      <c r="M74" s="177">
        <v>0</v>
      </c>
      <c r="N74" s="54">
        <v>0</v>
      </c>
      <c r="O74" s="177">
        <v>3442.28</v>
      </c>
      <c r="P74" s="54">
        <v>0</v>
      </c>
      <c r="Q74" s="177">
        <v>3442.3</v>
      </c>
      <c r="R74" s="54">
        <v>0</v>
      </c>
      <c r="S74" s="177">
        <v>0</v>
      </c>
      <c r="T74" s="54">
        <v>0</v>
      </c>
      <c r="U74" s="177">
        <v>39012.58</v>
      </c>
      <c r="V74" s="54">
        <v>0</v>
      </c>
      <c r="W74" s="54">
        <v>0</v>
      </c>
      <c r="X74" s="54">
        <v>0</v>
      </c>
    </row>
    <row r="75" spans="2:24" ht="36" x14ac:dyDescent="0.25">
      <c r="B75" s="176" t="s">
        <v>675</v>
      </c>
      <c r="C75" s="177" t="s">
        <v>643</v>
      </c>
      <c r="D75" s="178" t="s">
        <v>644</v>
      </c>
      <c r="E75" s="177" t="s">
        <v>645</v>
      </c>
      <c r="F75" s="177" t="s">
        <v>302</v>
      </c>
      <c r="G75" s="177" t="s">
        <v>250</v>
      </c>
      <c r="H75" s="177" t="s">
        <v>579</v>
      </c>
      <c r="I75" s="177" t="s">
        <v>149</v>
      </c>
      <c r="J75" s="177" t="s">
        <v>32</v>
      </c>
      <c r="K75" s="177">
        <v>53277.85</v>
      </c>
      <c r="L75" s="177">
        <v>0</v>
      </c>
      <c r="M75" s="177">
        <v>0</v>
      </c>
      <c r="N75" s="54">
        <v>0</v>
      </c>
      <c r="O75" s="177">
        <v>3995.83</v>
      </c>
      <c r="P75" s="54">
        <v>0</v>
      </c>
      <c r="Q75" s="177">
        <v>3995.85</v>
      </c>
      <c r="R75" s="54">
        <v>0</v>
      </c>
      <c r="S75" s="177">
        <v>0</v>
      </c>
      <c r="T75" s="54">
        <v>0</v>
      </c>
      <c r="U75" s="177">
        <v>45286.17</v>
      </c>
      <c r="V75" s="54">
        <v>0</v>
      </c>
      <c r="W75" s="54">
        <v>0</v>
      </c>
      <c r="X75" s="54">
        <v>0</v>
      </c>
    </row>
    <row r="76" spans="2:24" ht="36" x14ac:dyDescent="0.25">
      <c r="B76" s="176" t="s">
        <v>676</v>
      </c>
      <c r="C76" s="177" t="s">
        <v>646</v>
      </c>
      <c r="D76" s="178" t="s">
        <v>647</v>
      </c>
      <c r="E76" s="177" t="s">
        <v>648</v>
      </c>
      <c r="F76" s="177" t="s">
        <v>302</v>
      </c>
      <c r="G76" s="177" t="s">
        <v>250</v>
      </c>
      <c r="H76" s="177" t="s">
        <v>579</v>
      </c>
      <c r="I76" s="177" t="s">
        <v>149</v>
      </c>
      <c r="J76" s="177" t="s">
        <v>32</v>
      </c>
      <c r="K76" s="177">
        <v>20968.13</v>
      </c>
      <c r="L76" s="177">
        <v>0</v>
      </c>
      <c r="M76" s="177">
        <v>0</v>
      </c>
      <c r="N76" s="54">
        <v>0</v>
      </c>
      <c r="O76" s="177">
        <v>1572.6</v>
      </c>
      <c r="P76" s="54">
        <v>0</v>
      </c>
      <c r="Q76" s="177">
        <v>1572.62</v>
      </c>
      <c r="R76" s="54">
        <v>0</v>
      </c>
      <c r="S76" s="177">
        <v>0</v>
      </c>
      <c r="T76" s="54">
        <v>0</v>
      </c>
      <c r="U76" s="177">
        <v>17822.91</v>
      </c>
      <c r="V76" s="54">
        <v>0</v>
      </c>
      <c r="W76" s="54">
        <v>0</v>
      </c>
      <c r="X76" s="54">
        <v>0</v>
      </c>
    </row>
    <row r="77" spans="2:24" ht="36" x14ac:dyDescent="0.25">
      <c r="B77" s="176" t="s">
        <v>677</v>
      </c>
      <c r="C77" s="177" t="s">
        <v>649</v>
      </c>
      <c r="D77" s="178" t="s">
        <v>650</v>
      </c>
      <c r="E77" s="177" t="s">
        <v>651</v>
      </c>
      <c r="F77" s="177" t="s">
        <v>302</v>
      </c>
      <c r="G77" s="177" t="s">
        <v>250</v>
      </c>
      <c r="H77" s="177" t="s">
        <v>579</v>
      </c>
      <c r="I77" s="177" t="s">
        <v>149</v>
      </c>
      <c r="J77" s="177" t="s">
        <v>32</v>
      </c>
      <c r="K77" s="177">
        <v>182431.66</v>
      </c>
      <c r="L77" s="177">
        <v>0</v>
      </c>
      <c r="M77" s="177">
        <v>13682.38</v>
      </c>
      <c r="N77" s="54">
        <v>0</v>
      </c>
      <c r="O77" s="177">
        <v>13682.37</v>
      </c>
      <c r="P77" s="54">
        <v>0</v>
      </c>
      <c r="Q77" s="177">
        <v>0</v>
      </c>
      <c r="R77" s="54">
        <v>0</v>
      </c>
      <c r="S77" s="177">
        <v>0</v>
      </c>
      <c r="T77" s="54">
        <v>0</v>
      </c>
      <c r="U77" s="177">
        <v>155066.91</v>
      </c>
      <c r="V77" s="54">
        <v>0</v>
      </c>
      <c r="W77" s="54">
        <v>0</v>
      </c>
      <c r="X77" s="54">
        <v>0</v>
      </c>
    </row>
    <row r="78" spans="2:24" ht="36" x14ac:dyDescent="0.25">
      <c r="B78" s="176" t="s">
        <v>678</v>
      </c>
      <c r="C78" s="177" t="s">
        <v>652</v>
      </c>
      <c r="D78" s="178" t="s">
        <v>653</v>
      </c>
      <c r="E78" s="177" t="s">
        <v>654</v>
      </c>
      <c r="F78" s="177" t="s">
        <v>302</v>
      </c>
      <c r="G78" s="177" t="s">
        <v>250</v>
      </c>
      <c r="H78" s="177" t="s">
        <v>579</v>
      </c>
      <c r="I78" s="177" t="s">
        <v>149</v>
      </c>
      <c r="J78" s="177" t="s">
        <v>32</v>
      </c>
      <c r="K78" s="177">
        <v>19562.849999999999</v>
      </c>
      <c r="L78" s="177">
        <v>0</v>
      </c>
      <c r="M78" s="177">
        <v>0</v>
      </c>
      <c r="N78" s="54">
        <v>0</v>
      </c>
      <c r="O78" s="177">
        <v>1467.21</v>
      </c>
      <c r="P78" s="54">
        <v>0</v>
      </c>
      <c r="Q78" s="177">
        <v>1467.22</v>
      </c>
      <c r="R78" s="54">
        <v>0</v>
      </c>
      <c r="S78" s="177">
        <v>0</v>
      </c>
      <c r="T78" s="54">
        <v>0</v>
      </c>
      <c r="U78" s="177">
        <v>16628.419999999998</v>
      </c>
      <c r="V78" s="54">
        <v>0</v>
      </c>
      <c r="W78" s="54">
        <v>0</v>
      </c>
      <c r="X78" s="54">
        <v>0</v>
      </c>
    </row>
    <row r="79" spans="2:24" x14ac:dyDescent="0.25">
      <c r="B79" s="179" t="s">
        <v>412</v>
      </c>
      <c r="C79" s="180"/>
      <c r="D79" s="369" t="s">
        <v>299</v>
      </c>
      <c r="E79" s="369"/>
      <c r="F79" s="369"/>
      <c r="G79" s="369"/>
      <c r="H79" s="369"/>
      <c r="I79" s="369"/>
      <c r="J79" s="369"/>
      <c r="K79" s="369"/>
      <c r="L79" s="369"/>
      <c r="M79" s="369"/>
      <c r="N79" s="369"/>
      <c r="O79" s="369"/>
      <c r="P79" s="369"/>
      <c r="Q79" s="369"/>
      <c r="R79" s="369"/>
      <c r="S79" s="369"/>
      <c r="T79" s="369"/>
      <c r="U79" s="369"/>
      <c r="V79" s="369"/>
      <c r="W79" s="369"/>
      <c r="X79" s="369"/>
    </row>
    <row r="80" spans="2:24" ht="60" x14ac:dyDescent="0.25">
      <c r="B80" s="176" t="s">
        <v>417</v>
      </c>
      <c r="C80" s="187" t="s">
        <v>787</v>
      </c>
      <c r="D80" s="178" t="s">
        <v>300</v>
      </c>
      <c r="E80" s="177" t="s">
        <v>301</v>
      </c>
      <c r="F80" s="177" t="s">
        <v>302</v>
      </c>
      <c r="G80" s="177" t="s">
        <v>303</v>
      </c>
      <c r="H80" s="177" t="s">
        <v>192</v>
      </c>
      <c r="I80" s="177" t="s">
        <v>149</v>
      </c>
      <c r="J80" s="177" t="s">
        <v>32</v>
      </c>
      <c r="K80" s="177">
        <v>360006.56</v>
      </c>
      <c r="L80" s="177">
        <f>N80+P80+V80</f>
        <v>194354.72</v>
      </c>
      <c r="M80" s="177">
        <v>27000.5</v>
      </c>
      <c r="N80" s="54">
        <v>7083.97</v>
      </c>
      <c r="O80" s="177">
        <v>27000.5</v>
      </c>
      <c r="P80" s="54">
        <v>15184.12</v>
      </c>
      <c r="Q80" s="177">
        <v>0</v>
      </c>
      <c r="R80" s="54">
        <v>0</v>
      </c>
      <c r="S80" s="177">
        <v>0</v>
      </c>
      <c r="T80" s="54">
        <v>0</v>
      </c>
      <c r="U80" s="177">
        <v>306005.56</v>
      </c>
      <c r="V80" s="54">
        <v>172086.63</v>
      </c>
      <c r="W80" s="54">
        <v>0</v>
      </c>
      <c r="X80" s="54">
        <v>0</v>
      </c>
    </row>
    <row r="81" spans="2:28" ht="48" x14ac:dyDescent="0.25">
      <c r="B81" s="176" t="s">
        <v>418</v>
      </c>
      <c r="C81" s="187" t="s">
        <v>788</v>
      </c>
      <c r="D81" s="178" t="s">
        <v>304</v>
      </c>
      <c r="E81" s="177" t="s">
        <v>305</v>
      </c>
      <c r="F81" s="177" t="s">
        <v>302</v>
      </c>
      <c r="G81" s="177" t="s">
        <v>250</v>
      </c>
      <c r="H81" s="177" t="s">
        <v>192</v>
      </c>
      <c r="I81" s="177" t="s">
        <v>149</v>
      </c>
      <c r="J81" s="177" t="s">
        <v>32</v>
      </c>
      <c r="K81" s="177">
        <v>171993</v>
      </c>
      <c r="L81" s="177">
        <f>N81+P81+V81</f>
        <v>79573.76999999999</v>
      </c>
      <c r="M81" s="177">
        <v>12900</v>
      </c>
      <c r="N81" s="54">
        <v>2388.54</v>
      </c>
      <c r="O81" s="177">
        <v>12899</v>
      </c>
      <c r="P81" s="54">
        <v>6258.05</v>
      </c>
      <c r="Q81" s="177">
        <v>0</v>
      </c>
      <c r="R81" s="54">
        <v>0</v>
      </c>
      <c r="S81" s="177">
        <v>0</v>
      </c>
      <c r="T81" s="54">
        <v>0</v>
      </c>
      <c r="U81" s="177">
        <v>146194</v>
      </c>
      <c r="V81" s="54">
        <v>70927.179999999993</v>
      </c>
      <c r="W81" s="54">
        <v>0</v>
      </c>
      <c r="X81" s="54">
        <v>0</v>
      </c>
    </row>
    <row r="82" spans="2:28" ht="48" x14ac:dyDescent="0.25">
      <c r="B82" s="176" t="s">
        <v>416</v>
      </c>
      <c r="C82" s="177" t="s">
        <v>789</v>
      </c>
      <c r="D82" s="178" t="s">
        <v>306</v>
      </c>
      <c r="E82" s="177" t="s">
        <v>307</v>
      </c>
      <c r="F82" s="177" t="s">
        <v>302</v>
      </c>
      <c r="G82" s="177" t="s">
        <v>273</v>
      </c>
      <c r="H82" s="177" t="s">
        <v>192</v>
      </c>
      <c r="I82" s="177" t="s">
        <v>149</v>
      </c>
      <c r="J82" s="177" t="s">
        <v>32</v>
      </c>
      <c r="K82" s="177">
        <v>132323</v>
      </c>
      <c r="L82" s="177">
        <f>N82+P82+V82</f>
        <v>88757</v>
      </c>
      <c r="M82" s="177">
        <v>9925</v>
      </c>
      <c r="N82" s="54">
        <v>4593.13</v>
      </c>
      <c r="O82" s="177">
        <v>9924</v>
      </c>
      <c r="P82" s="54">
        <v>6823.61</v>
      </c>
      <c r="Q82" s="177">
        <v>0</v>
      </c>
      <c r="R82" s="54">
        <v>0</v>
      </c>
      <c r="S82" s="177">
        <v>0</v>
      </c>
      <c r="T82" s="54">
        <v>0</v>
      </c>
      <c r="U82" s="177">
        <v>112474</v>
      </c>
      <c r="V82" s="54">
        <v>77340.259999999995</v>
      </c>
      <c r="W82" s="54">
        <v>0</v>
      </c>
      <c r="X82" s="54">
        <v>0</v>
      </c>
    </row>
    <row r="83" spans="2:28" x14ac:dyDescent="0.25">
      <c r="B83" s="179" t="s">
        <v>706</v>
      </c>
      <c r="C83" s="180"/>
      <c r="D83" s="369" t="s">
        <v>193</v>
      </c>
      <c r="E83" s="369"/>
      <c r="F83" s="369"/>
      <c r="G83" s="369"/>
      <c r="H83" s="369"/>
      <c r="I83" s="369"/>
      <c r="J83" s="369"/>
      <c r="K83" s="369"/>
      <c r="L83" s="369"/>
      <c r="M83" s="369"/>
      <c r="N83" s="369"/>
      <c r="O83" s="369"/>
      <c r="P83" s="369"/>
      <c r="Q83" s="369"/>
      <c r="R83" s="369"/>
      <c r="S83" s="369"/>
      <c r="T83" s="369"/>
      <c r="U83" s="369"/>
      <c r="V83" s="369"/>
      <c r="W83" s="369"/>
      <c r="X83" s="369"/>
    </row>
    <row r="84" spans="2:28" ht="36" x14ac:dyDescent="0.25">
      <c r="B84" s="176" t="s">
        <v>707</v>
      </c>
      <c r="C84" s="177" t="s">
        <v>679</v>
      </c>
      <c r="D84" s="178" t="s">
        <v>308</v>
      </c>
      <c r="E84" s="177" t="s">
        <v>309</v>
      </c>
      <c r="F84" s="177" t="s">
        <v>302</v>
      </c>
      <c r="G84" s="177" t="s">
        <v>269</v>
      </c>
      <c r="H84" s="177" t="s">
        <v>310</v>
      </c>
      <c r="I84" s="177" t="s">
        <v>149</v>
      </c>
      <c r="J84" s="177" t="s">
        <v>32</v>
      </c>
      <c r="K84" s="177">
        <v>7044.7</v>
      </c>
      <c r="L84" s="177">
        <f>N84+P84+V84</f>
        <v>517.18999999999994</v>
      </c>
      <c r="M84" s="177">
        <v>528.36</v>
      </c>
      <c r="N84" s="54">
        <v>17.190000000000001</v>
      </c>
      <c r="O84" s="177">
        <v>528.35</v>
      </c>
      <c r="P84" s="54">
        <v>40.54</v>
      </c>
      <c r="Q84" s="177">
        <v>0</v>
      </c>
      <c r="R84" s="54">
        <v>0</v>
      </c>
      <c r="S84" s="177">
        <v>0</v>
      </c>
      <c r="T84" s="54">
        <v>0</v>
      </c>
      <c r="U84" s="177">
        <v>5987.99</v>
      </c>
      <c r="V84" s="54">
        <v>459.46</v>
      </c>
      <c r="W84" s="54">
        <v>0</v>
      </c>
      <c r="X84" s="54">
        <v>0</v>
      </c>
      <c r="Z84" s="50"/>
      <c r="AB84" s="50"/>
    </row>
    <row r="85" spans="2:28" ht="36" x14ac:dyDescent="0.25">
      <c r="B85" s="176" t="s">
        <v>708</v>
      </c>
      <c r="C85" s="177" t="s">
        <v>680</v>
      </c>
      <c r="D85" s="178" t="s">
        <v>311</v>
      </c>
      <c r="E85" s="177" t="s">
        <v>312</v>
      </c>
      <c r="F85" s="177" t="s">
        <v>302</v>
      </c>
      <c r="G85" s="177" t="s">
        <v>246</v>
      </c>
      <c r="H85" s="177" t="s">
        <v>310</v>
      </c>
      <c r="I85" s="177" t="s">
        <v>149</v>
      </c>
      <c r="J85" s="177" t="s">
        <v>32</v>
      </c>
      <c r="K85" s="177">
        <v>8407.06</v>
      </c>
      <c r="L85" s="177">
        <v>0</v>
      </c>
      <c r="M85" s="177">
        <v>630.53</v>
      </c>
      <c r="N85" s="54">
        <v>0</v>
      </c>
      <c r="O85" s="177">
        <v>630.53</v>
      </c>
      <c r="P85" s="54">
        <v>0</v>
      </c>
      <c r="Q85" s="177">
        <v>0</v>
      </c>
      <c r="R85" s="54">
        <v>0</v>
      </c>
      <c r="S85" s="177">
        <v>0</v>
      </c>
      <c r="T85" s="54">
        <v>0</v>
      </c>
      <c r="U85" s="177">
        <v>7146</v>
      </c>
      <c r="V85" s="54">
        <v>0</v>
      </c>
      <c r="W85" s="54">
        <v>0</v>
      </c>
      <c r="X85" s="54">
        <v>0</v>
      </c>
    </row>
    <row r="86" spans="2:28" ht="36" x14ac:dyDescent="0.25">
      <c r="B86" s="176" t="s">
        <v>709</v>
      </c>
      <c r="C86" s="177" t="s">
        <v>681</v>
      </c>
      <c r="D86" s="178" t="s">
        <v>313</v>
      </c>
      <c r="E86" s="177" t="s">
        <v>314</v>
      </c>
      <c r="F86" s="177" t="s">
        <v>302</v>
      </c>
      <c r="G86" s="177" t="s">
        <v>253</v>
      </c>
      <c r="H86" s="177" t="s">
        <v>310</v>
      </c>
      <c r="I86" s="177" t="s">
        <v>149</v>
      </c>
      <c r="J86" s="177" t="s">
        <v>32</v>
      </c>
      <c r="K86" s="177">
        <v>24994.11</v>
      </c>
      <c r="L86" s="177">
        <v>0</v>
      </c>
      <c r="M86" s="177">
        <v>1874.56</v>
      </c>
      <c r="N86" s="54">
        <v>0</v>
      </c>
      <c r="O86" s="177">
        <v>1874.55</v>
      </c>
      <c r="P86" s="54">
        <v>0</v>
      </c>
      <c r="Q86" s="177">
        <v>0</v>
      </c>
      <c r="R86" s="54">
        <v>0</v>
      </c>
      <c r="S86" s="177">
        <v>0</v>
      </c>
      <c r="T86" s="54">
        <v>0</v>
      </c>
      <c r="U86" s="177">
        <v>21245</v>
      </c>
      <c r="V86" s="54">
        <v>0</v>
      </c>
      <c r="W86" s="54">
        <v>0</v>
      </c>
      <c r="X86" s="54">
        <v>0</v>
      </c>
    </row>
    <row r="87" spans="2:28" ht="48" x14ac:dyDescent="0.25">
      <c r="B87" s="176" t="s">
        <v>710</v>
      </c>
      <c r="C87" s="177" t="s">
        <v>682</v>
      </c>
      <c r="D87" s="178" t="s">
        <v>315</v>
      </c>
      <c r="E87" s="177" t="s">
        <v>254</v>
      </c>
      <c r="F87" s="177" t="s">
        <v>302</v>
      </c>
      <c r="G87" s="177" t="s">
        <v>273</v>
      </c>
      <c r="H87" s="177" t="s">
        <v>310</v>
      </c>
      <c r="I87" s="177" t="s">
        <v>149</v>
      </c>
      <c r="J87" s="177" t="s">
        <v>32</v>
      </c>
      <c r="K87" s="177">
        <v>15906</v>
      </c>
      <c r="L87" s="177">
        <f>P87+V87</f>
        <v>4413.6000000000004</v>
      </c>
      <c r="M87" s="177">
        <v>1194</v>
      </c>
      <c r="N87" s="54">
        <v>0</v>
      </c>
      <c r="O87" s="177">
        <v>1192</v>
      </c>
      <c r="P87" s="54">
        <v>357.6</v>
      </c>
      <c r="Q87" s="177">
        <v>0</v>
      </c>
      <c r="R87" s="54">
        <v>0</v>
      </c>
      <c r="S87" s="177">
        <v>0</v>
      </c>
      <c r="T87" s="54">
        <v>0</v>
      </c>
      <c r="U87" s="177">
        <v>13520</v>
      </c>
      <c r="V87" s="54">
        <v>4056</v>
      </c>
      <c r="W87" s="54">
        <v>0</v>
      </c>
      <c r="X87" s="54">
        <v>0</v>
      </c>
    </row>
    <row r="88" spans="2:28" ht="48" x14ac:dyDescent="0.25">
      <c r="B88" s="176" t="s">
        <v>711</v>
      </c>
      <c r="C88" s="177" t="s">
        <v>683</v>
      </c>
      <c r="D88" s="178" t="s">
        <v>316</v>
      </c>
      <c r="E88" s="177" t="s">
        <v>317</v>
      </c>
      <c r="F88" s="177" t="s">
        <v>302</v>
      </c>
      <c r="G88" s="177" t="s">
        <v>250</v>
      </c>
      <c r="H88" s="177" t="s">
        <v>310</v>
      </c>
      <c r="I88" s="177" t="s">
        <v>149</v>
      </c>
      <c r="J88" s="177" t="s">
        <v>32</v>
      </c>
      <c r="K88" s="177">
        <v>18632</v>
      </c>
      <c r="L88" s="177">
        <v>0</v>
      </c>
      <c r="M88" s="177">
        <v>1398</v>
      </c>
      <c r="N88" s="54">
        <v>0</v>
      </c>
      <c r="O88" s="177">
        <v>1397</v>
      </c>
      <c r="P88" s="54">
        <v>0</v>
      </c>
      <c r="Q88" s="177">
        <v>0</v>
      </c>
      <c r="R88" s="54">
        <v>0</v>
      </c>
      <c r="S88" s="177">
        <v>0</v>
      </c>
      <c r="T88" s="54">
        <v>0</v>
      </c>
      <c r="U88" s="177">
        <v>15837</v>
      </c>
      <c r="V88" s="54">
        <v>0</v>
      </c>
      <c r="W88" s="54">
        <v>0</v>
      </c>
      <c r="X88" s="54">
        <v>0</v>
      </c>
    </row>
    <row r="89" spans="2:28" x14ac:dyDescent="0.25">
      <c r="B89" s="183">
        <v>2</v>
      </c>
      <c r="C89" s="184"/>
      <c r="D89" s="391" t="s">
        <v>389</v>
      </c>
      <c r="E89" s="392"/>
      <c r="F89" s="392"/>
      <c r="G89" s="392"/>
      <c r="H89" s="392"/>
      <c r="I89" s="392"/>
      <c r="J89" s="392"/>
      <c r="K89" s="392"/>
      <c r="L89" s="392"/>
      <c r="M89" s="392"/>
      <c r="N89" s="392"/>
      <c r="O89" s="392"/>
      <c r="P89" s="392"/>
      <c r="Q89" s="392"/>
      <c r="R89" s="392"/>
      <c r="S89" s="392"/>
      <c r="T89" s="392"/>
      <c r="U89" s="392"/>
      <c r="V89" s="392"/>
      <c r="W89" s="392"/>
      <c r="X89" s="393"/>
    </row>
    <row r="90" spans="2:28" x14ac:dyDescent="0.25">
      <c r="B90" s="183">
        <v>2.1</v>
      </c>
      <c r="C90" s="184"/>
      <c r="D90" s="376" t="s">
        <v>318</v>
      </c>
      <c r="E90" s="376"/>
      <c r="F90" s="376"/>
      <c r="G90" s="376"/>
      <c r="H90" s="376"/>
      <c r="I90" s="376"/>
      <c r="J90" s="376"/>
      <c r="K90" s="376"/>
      <c r="L90" s="376"/>
      <c r="M90" s="376"/>
      <c r="N90" s="376"/>
      <c r="O90" s="376"/>
      <c r="P90" s="376"/>
      <c r="Q90" s="376"/>
      <c r="R90" s="376"/>
      <c r="S90" s="376"/>
      <c r="T90" s="376"/>
      <c r="U90" s="376"/>
      <c r="V90" s="376"/>
      <c r="W90" s="376"/>
      <c r="X90" s="376"/>
    </row>
    <row r="91" spans="2:28" x14ac:dyDescent="0.25">
      <c r="B91" s="183" t="s">
        <v>215</v>
      </c>
      <c r="C91" s="184"/>
      <c r="D91" s="376" t="s">
        <v>319</v>
      </c>
      <c r="E91" s="376"/>
      <c r="F91" s="376"/>
      <c r="G91" s="376"/>
      <c r="H91" s="376"/>
      <c r="I91" s="376"/>
      <c r="J91" s="376"/>
      <c r="K91" s="376"/>
      <c r="L91" s="376"/>
      <c r="M91" s="376"/>
      <c r="N91" s="376"/>
      <c r="O91" s="376"/>
      <c r="P91" s="376"/>
      <c r="Q91" s="376"/>
      <c r="R91" s="376"/>
      <c r="S91" s="376"/>
      <c r="T91" s="376"/>
      <c r="U91" s="376"/>
      <c r="V91" s="376"/>
      <c r="W91" s="376"/>
      <c r="X91" s="376"/>
    </row>
    <row r="92" spans="2:28" x14ac:dyDescent="0.25">
      <c r="B92" s="179" t="s">
        <v>175</v>
      </c>
      <c r="C92" s="188"/>
      <c r="D92" s="388" t="s">
        <v>792</v>
      </c>
      <c r="E92" s="389"/>
      <c r="F92" s="389"/>
      <c r="G92" s="389"/>
      <c r="H92" s="389"/>
      <c r="I92" s="389"/>
      <c r="J92" s="389"/>
      <c r="K92" s="389"/>
      <c r="L92" s="389"/>
      <c r="M92" s="389"/>
      <c r="N92" s="389"/>
      <c r="O92" s="389"/>
      <c r="P92" s="389"/>
      <c r="Q92" s="389"/>
      <c r="R92" s="389"/>
      <c r="S92" s="389"/>
      <c r="T92" s="389"/>
      <c r="U92" s="389"/>
      <c r="V92" s="389"/>
      <c r="W92" s="389"/>
      <c r="X92" s="390"/>
    </row>
    <row r="93" spans="2:28" ht="36" x14ac:dyDescent="0.25">
      <c r="B93" s="189" t="s">
        <v>176</v>
      </c>
      <c r="C93" s="177" t="s">
        <v>797</v>
      </c>
      <c r="D93" s="186" t="s">
        <v>798</v>
      </c>
      <c r="E93" s="177" t="s">
        <v>799</v>
      </c>
      <c r="F93" s="177" t="s">
        <v>791</v>
      </c>
      <c r="G93" s="177" t="s">
        <v>253</v>
      </c>
      <c r="H93" s="177" t="s">
        <v>800</v>
      </c>
      <c r="I93" s="177" t="s">
        <v>149</v>
      </c>
      <c r="J93" s="177" t="s">
        <v>32</v>
      </c>
      <c r="K93" s="54">
        <v>993615.3</v>
      </c>
      <c r="L93" s="54">
        <v>0</v>
      </c>
      <c r="M93" s="54">
        <v>149042.29999999999</v>
      </c>
      <c r="N93" s="54">
        <v>0</v>
      </c>
      <c r="O93" s="54">
        <v>0</v>
      </c>
      <c r="P93" s="54">
        <v>0</v>
      </c>
      <c r="Q93" s="54">
        <v>0</v>
      </c>
      <c r="R93" s="54">
        <v>0</v>
      </c>
      <c r="S93" s="54">
        <v>0</v>
      </c>
      <c r="T93" s="54">
        <v>0</v>
      </c>
      <c r="U93" s="190">
        <v>844573</v>
      </c>
      <c r="V93" s="54">
        <v>0</v>
      </c>
      <c r="W93" s="54">
        <v>0</v>
      </c>
      <c r="X93" s="54">
        <v>0</v>
      </c>
    </row>
    <row r="94" spans="2:28" x14ac:dyDescent="0.25">
      <c r="B94" s="179" t="s">
        <v>175</v>
      </c>
      <c r="C94" s="180"/>
      <c r="D94" s="369" t="s">
        <v>167</v>
      </c>
      <c r="E94" s="369"/>
      <c r="F94" s="380"/>
      <c r="G94" s="380"/>
      <c r="H94" s="369"/>
      <c r="I94" s="369"/>
      <c r="J94" s="369"/>
      <c r="K94" s="369"/>
      <c r="L94" s="369"/>
      <c r="M94" s="369"/>
      <c r="N94" s="369"/>
      <c r="O94" s="369"/>
      <c r="P94" s="369"/>
      <c r="Q94" s="369"/>
      <c r="R94" s="369"/>
      <c r="S94" s="369"/>
      <c r="T94" s="369"/>
      <c r="U94" s="369"/>
      <c r="V94" s="369"/>
      <c r="W94" s="369"/>
      <c r="X94" s="369"/>
    </row>
    <row r="95" spans="2:28" ht="20.25" customHeight="1" x14ac:dyDescent="0.25">
      <c r="B95" s="394" t="s">
        <v>176</v>
      </c>
      <c r="C95" s="371" t="s">
        <v>840</v>
      </c>
      <c r="D95" s="381" t="s">
        <v>320</v>
      </c>
      <c r="E95" s="378" t="s">
        <v>252</v>
      </c>
      <c r="F95" s="191" t="s">
        <v>717</v>
      </c>
      <c r="G95" s="191" t="s">
        <v>716</v>
      </c>
      <c r="H95" s="372" t="s">
        <v>168</v>
      </c>
      <c r="I95" s="371" t="s">
        <v>149</v>
      </c>
      <c r="J95" s="371" t="s">
        <v>32</v>
      </c>
      <c r="K95" s="371">
        <f>M95+U95+Q95</f>
        <v>1298334.1200000001</v>
      </c>
      <c r="L95" s="371">
        <v>0</v>
      </c>
      <c r="M95" s="371">
        <v>0</v>
      </c>
      <c r="N95" s="375">
        <v>0</v>
      </c>
      <c r="O95" s="371">
        <v>0</v>
      </c>
      <c r="P95" s="375">
        <v>0</v>
      </c>
      <c r="Q95" s="371">
        <v>194750.12</v>
      </c>
      <c r="R95" s="375">
        <v>0</v>
      </c>
      <c r="S95" s="371">
        <v>0</v>
      </c>
      <c r="T95" s="375">
        <v>0</v>
      </c>
      <c r="U95" s="371">
        <v>1103584</v>
      </c>
      <c r="V95" s="375">
        <v>0</v>
      </c>
      <c r="W95" s="375">
        <v>0</v>
      </c>
      <c r="X95" s="375">
        <v>0</v>
      </c>
    </row>
    <row r="96" spans="2:28" x14ac:dyDescent="0.25">
      <c r="B96" s="394"/>
      <c r="C96" s="371"/>
      <c r="D96" s="381"/>
      <c r="E96" s="378"/>
      <c r="F96" s="181" t="s">
        <v>718</v>
      </c>
      <c r="G96" s="181" t="s">
        <v>715</v>
      </c>
      <c r="H96" s="372"/>
      <c r="I96" s="371"/>
      <c r="J96" s="371"/>
      <c r="K96" s="371"/>
      <c r="L96" s="371"/>
      <c r="M96" s="371"/>
      <c r="N96" s="375"/>
      <c r="O96" s="371"/>
      <c r="P96" s="375"/>
      <c r="Q96" s="371"/>
      <c r="R96" s="375"/>
      <c r="S96" s="371"/>
      <c r="T96" s="375"/>
      <c r="U96" s="371"/>
      <c r="V96" s="375"/>
      <c r="W96" s="375"/>
      <c r="X96" s="375"/>
    </row>
    <row r="97" spans="2:25" x14ac:dyDescent="0.25">
      <c r="B97" s="179" t="s">
        <v>178</v>
      </c>
      <c r="C97" s="180"/>
      <c r="D97" s="369" t="s">
        <v>321</v>
      </c>
      <c r="E97" s="369"/>
      <c r="F97" s="370"/>
      <c r="G97" s="370"/>
      <c r="H97" s="369"/>
      <c r="I97" s="369"/>
      <c r="J97" s="369"/>
      <c r="K97" s="369"/>
      <c r="L97" s="369"/>
      <c r="M97" s="369"/>
      <c r="N97" s="369"/>
      <c r="O97" s="369"/>
      <c r="P97" s="369"/>
      <c r="Q97" s="369"/>
      <c r="R97" s="369"/>
      <c r="S97" s="369"/>
      <c r="T97" s="369"/>
      <c r="U97" s="369"/>
      <c r="V97" s="369"/>
      <c r="W97" s="369"/>
      <c r="X97" s="369"/>
    </row>
    <row r="98" spans="2:25" ht="20.25" customHeight="1" x14ac:dyDescent="0.25">
      <c r="B98" s="371" t="s">
        <v>179</v>
      </c>
      <c r="C98" s="371" t="s">
        <v>684</v>
      </c>
      <c r="D98" s="381" t="s">
        <v>322</v>
      </c>
      <c r="E98" s="378" t="s">
        <v>249</v>
      </c>
      <c r="F98" s="373" t="s">
        <v>791</v>
      </c>
      <c r="G98" s="373" t="s">
        <v>250</v>
      </c>
      <c r="H98" s="372" t="s">
        <v>161</v>
      </c>
      <c r="I98" s="371" t="s">
        <v>149</v>
      </c>
      <c r="J98" s="371" t="s">
        <v>152</v>
      </c>
      <c r="K98" s="373">
        <f>M98+U98</f>
        <v>102635.81</v>
      </c>
      <c r="L98" s="371">
        <f>N98+V98</f>
        <v>53001.88</v>
      </c>
      <c r="M98" s="371">
        <v>15395.38</v>
      </c>
      <c r="N98" s="375">
        <v>7950.29</v>
      </c>
      <c r="O98" s="371">
        <v>0</v>
      </c>
      <c r="P98" s="367">
        <v>0</v>
      </c>
      <c r="Q98" s="371">
        <v>0</v>
      </c>
      <c r="R98" s="367">
        <v>0</v>
      </c>
      <c r="S98" s="371">
        <v>0</v>
      </c>
      <c r="T98" s="375">
        <v>0</v>
      </c>
      <c r="U98" s="371">
        <v>87240.43</v>
      </c>
      <c r="V98" s="375">
        <v>45051.59</v>
      </c>
      <c r="W98" s="375">
        <v>0</v>
      </c>
      <c r="X98" s="375">
        <v>0</v>
      </c>
      <c r="Y98" s="50"/>
    </row>
    <row r="99" spans="2:25" x14ac:dyDescent="0.25">
      <c r="B99" s="371"/>
      <c r="C99" s="371"/>
      <c r="D99" s="381"/>
      <c r="E99" s="378"/>
      <c r="F99" s="374"/>
      <c r="G99" s="374"/>
      <c r="H99" s="372"/>
      <c r="I99" s="371"/>
      <c r="J99" s="371"/>
      <c r="K99" s="374"/>
      <c r="L99" s="371"/>
      <c r="M99" s="371"/>
      <c r="N99" s="375"/>
      <c r="O99" s="371"/>
      <c r="P99" s="368"/>
      <c r="Q99" s="371"/>
      <c r="R99" s="368"/>
      <c r="S99" s="371"/>
      <c r="T99" s="375"/>
      <c r="U99" s="371"/>
      <c r="V99" s="375"/>
      <c r="W99" s="375"/>
      <c r="X99" s="375"/>
      <c r="Y99" s="50"/>
    </row>
    <row r="100" spans="2:25" ht="20.25" customHeight="1" x14ac:dyDescent="0.25">
      <c r="B100" s="371" t="s">
        <v>181</v>
      </c>
      <c r="C100" s="371" t="s">
        <v>685</v>
      </c>
      <c r="D100" s="381" t="s">
        <v>323</v>
      </c>
      <c r="E100" s="378" t="s">
        <v>249</v>
      </c>
      <c r="F100" s="373" t="s">
        <v>791</v>
      </c>
      <c r="G100" s="373" t="s">
        <v>250</v>
      </c>
      <c r="H100" s="372" t="s">
        <v>161</v>
      </c>
      <c r="I100" s="371" t="s">
        <v>149</v>
      </c>
      <c r="J100" s="371" t="s">
        <v>152</v>
      </c>
      <c r="K100" s="373">
        <f>M100+U100</f>
        <v>85542.82</v>
      </c>
      <c r="L100" s="371">
        <f>N100+V100</f>
        <v>53233.45</v>
      </c>
      <c r="M100" s="371">
        <v>12831.43</v>
      </c>
      <c r="N100" s="371">
        <v>7985.02</v>
      </c>
      <c r="O100" s="371">
        <v>0</v>
      </c>
      <c r="P100" s="367">
        <v>0</v>
      </c>
      <c r="Q100" s="371">
        <v>0</v>
      </c>
      <c r="R100" s="367">
        <v>0</v>
      </c>
      <c r="S100" s="371">
        <v>0</v>
      </c>
      <c r="T100" s="375">
        <v>0</v>
      </c>
      <c r="U100" s="371">
        <v>72711.39</v>
      </c>
      <c r="V100" s="371">
        <v>45248.43</v>
      </c>
      <c r="W100" s="375">
        <v>0</v>
      </c>
      <c r="X100" s="375">
        <v>0</v>
      </c>
      <c r="Y100" s="50"/>
    </row>
    <row r="101" spans="2:25" x14ac:dyDescent="0.25">
      <c r="B101" s="371"/>
      <c r="C101" s="371"/>
      <c r="D101" s="381"/>
      <c r="E101" s="378"/>
      <c r="F101" s="374"/>
      <c r="G101" s="374"/>
      <c r="H101" s="372"/>
      <c r="I101" s="371"/>
      <c r="J101" s="371"/>
      <c r="K101" s="374"/>
      <c r="L101" s="371"/>
      <c r="M101" s="371"/>
      <c r="N101" s="371"/>
      <c r="O101" s="371"/>
      <c r="P101" s="368"/>
      <c r="Q101" s="371"/>
      <c r="R101" s="368"/>
      <c r="S101" s="371"/>
      <c r="T101" s="375"/>
      <c r="U101" s="371"/>
      <c r="V101" s="371"/>
      <c r="W101" s="375"/>
      <c r="X101" s="375"/>
      <c r="Y101" s="50"/>
    </row>
    <row r="102" spans="2:25" ht="20.25" customHeight="1" x14ac:dyDescent="0.25">
      <c r="B102" s="371" t="s">
        <v>182</v>
      </c>
      <c r="C102" s="371" t="s">
        <v>686</v>
      </c>
      <c r="D102" s="381" t="s">
        <v>470</v>
      </c>
      <c r="E102" s="378" t="s">
        <v>249</v>
      </c>
      <c r="F102" s="373" t="s">
        <v>791</v>
      </c>
      <c r="G102" s="373" t="s">
        <v>250</v>
      </c>
      <c r="H102" s="372" t="s">
        <v>161</v>
      </c>
      <c r="I102" s="371" t="s">
        <v>149</v>
      </c>
      <c r="J102" s="371" t="s">
        <v>152</v>
      </c>
      <c r="K102" s="373">
        <f>M102+U102</f>
        <v>556847.35</v>
      </c>
      <c r="L102" s="371">
        <f>N102+V102</f>
        <v>263209.62</v>
      </c>
      <c r="M102" s="371">
        <v>110903.35</v>
      </c>
      <c r="N102" s="375">
        <v>25776.95</v>
      </c>
      <c r="O102" s="371">
        <v>0</v>
      </c>
      <c r="P102" s="367">
        <v>0</v>
      </c>
      <c r="Q102" s="371">
        <v>0</v>
      </c>
      <c r="R102" s="367">
        <v>0</v>
      </c>
      <c r="S102" s="371">
        <v>0</v>
      </c>
      <c r="T102" s="375">
        <v>0</v>
      </c>
      <c r="U102" s="371">
        <v>445944</v>
      </c>
      <c r="V102" s="375">
        <v>237432.67</v>
      </c>
      <c r="W102" s="375">
        <v>0</v>
      </c>
      <c r="X102" s="375">
        <v>0</v>
      </c>
      <c r="Y102" s="50"/>
    </row>
    <row r="103" spans="2:25" x14ac:dyDescent="0.25">
      <c r="B103" s="371"/>
      <c r="C103" s="371"/>
      <c r="D103" s="381"/>
      <c r="E103" s="378"/>
      <c r="F103" s="374"/>
      <c r="G103" s="374"/>
      <c r="H103" s="372"/>
      <c r="I103" s="371"/>
      <c r="J103" s="371"/>
      <c r="K103" s="374"/>
      <c r="L103" s="371"/>
      <c r="M103" s="371"/>
      <c r="N103" s="375"/>
      <c r="O103" s="371"/>
      <c r="P103" s="368"/>
      <c r="Q103" s="371"/>
      <c r="R103" s="368"/>
      <c r="S103" s="371"/>
      <c r="T103" s="375"/>
      <c r="U103" s="371"/>
      <c r="V103" s="375"/>
      <c r="W103" s="375"/>
      <c r="X103" s="375"/>
      <c r="Y103" s="50"/>
    </row>
    <row r="104" spans="2:25" ht="20.25" customHeight="1" x14ac:dyDescent="0.25">
      <c r="B104" s="371" t="s">
        <v>183</v>
      </c>
      <c r="C104" s="371" t="s">
        <v>687</v>
      </c>
      <c r="D104" s="381" t="s">
        <v>469</v>
      </c>
      <c r="E104" s="378" t="s">
        <v>258</v>
      </c>
      <c r="F104" s="373" t="s">
        <v>791</v>
      </c>
      <c r="G104" s="373" t="s">
        <v>269</v>
      </c>
      <c r="H104" s="372" t="s">
        <v>161</v>
      </c>
      <c r="I104" s="371" t="s">
        <v>149</v>
      </c>
      <c r="J104" s="371" t="s">
        <v>152</v>
      </c>
      <c r="K104" s="373">
        <f>M104+U104</f>
        <v>745219.15</v>
      </c>
      <c r="L104" s="371">
        <v>0</v>
      </c>
      <c r="M104" s="371">
        <v>380256.77</v>
      </c>
      <c r="N104" s="375">
        <v>0</v>
      </c>
      <c r="O104" s="371">
        <v>0</v>
      </c>
      <c r="P104" s="367">
        <v>0</v>
      </c>
      <c r="Q104" s="371">
        <v>0</v>
      </c>
      <c r="R104" s="367">
        <v>0</v>
      </c>
      <c r="S104" s="371">
        <v>0</v>
      </c>
      <c r="T104" s="375">
        <v>0</v>
      </c>
      <c r="U104" s="371">
        <v>364962.38</v>
      </c>
      <c r="V104" s="375">
        <v>0</v>
      </c>
      <c r="W104" s="375">
        <v>0</v>
      </c>
      <c r="X104" s="375">
        <v>0</v>
      </c>
      <c r="Y104" s="50"/>
    </row>
    <row r="105" spans="2:25" x14ac:dyDescent="0.25">
      <c r="B105" s="371"/>
      <c r="C105" s="371"/>
      <c r="D105" s="381"/>
      <c r="E105" s="378"/>
      <c r="F105" s="374"/>
      <c r="G105" s="374"/>
      <c r="H105" s="372"/>
      <c r="I105" s="371"/>
      <c r="J105" s="371"/>
      <c r="K105" s="374"/>
      <c r="L105" s="371"/>
      <c r="M105" s="371"/>
      <c r="N105" s="375"/>
      <c r="O105" s="371"/>
      <c r="P105" s="368"/>
      <c r="Q105" s="371"/>
      <c r="R105" s="368"/>
      <c r="S105" s="371"/>
      <c r="T105" s="375"/>
      <c r="U105" s="371"/>
      <c r="V105" s="375"/>
      <c r="W105" s="375"/>
      <c r="X105" s="375"/>
      <c r="Y105" s="50"/>
    </row>
    <row r="106" spans="2:25" ht="20.25" customHeight="1" x14ac:dyDescent="0.25">
      <c r="B106" s="371" t="s">
        <v>419</v>
      </c>
      <c r="C106" s="371" t="s">
        <v>688</v>
      </c>
      <c r="D106" s="381" t="s">
        <v>324</v>
      </c>
      <c r="E106" s="378" t="s">
        <v>244</v>
      </c>
      <c r="F106" s="373" t="s">
        <v>791</v>
      </c>
      <c r="G106" s="373" t="s">
        <v>246</v>
      </c>
      <c r="H106" s="372" t="s">
        <v>161</v>
      </c>
      <c r="I106" s="371" t="s">
        <v>149</v>
      </c>
      <c r="J106" s="371" t="s">
        <v>152</v>
      </c>
      <c r="K106" s="373">
        <f>M106+U106</f>
        <v>383477.23000000004</v>
      </c>
      <c r="L106" s="371">
        <f>N106+V106</f>
        <v>310928.24</v>
      </c>
      <c r="M106" s="371">
        <v>57521.58</v>
      </c>
      <c r="N106" s="375">
        <v>46639.24</v>
      </c>
      <c r="O106" s="371">
        <v>0</v>
      </c>
      <c r="P106" s="367">
        <v>0</v>
      </c>
      <c r="Q106" s="371">
        <v>0</v>
      </c>
      <c r="R106" s="367">
        <v>0</v>
      </c>
      <c r="S106" s="371">
        <v>0</v>
      </c>
      <c r="T106" s="375">
        <v>0</v>
      </c>
      <c r="U106" s="371">
        <v>325955.65000000002</v>
      </c>
      <c r="V106" s="375">
        <v>264289</v>
      </c>
      <c r="W106" s="375">
        <v>0</v>
      </c>
      <c r="X106" s="375">
        <v>0</v>
      </c>
      <c r="Y106" s="50"/>
    </row>
    <row r="107" spans="2:25" x14ac:dyDescent="0.25">
      <c r="B107" s="371"/>
      <c r="C107" s="371"/>
      <c r="D107" s="381"/>
      <c r="E107" s="378"/>
      <c r="F107" s="374"/>
      <c r="G107" s="374"/>
      <c r="H107" s="372"/>
      <c r="I107" s="371"/>
      <c r="J107" s="371"/>
      <c r="K107" s="374"/>
      <c r="L107" s="371"/>
      <c r="M107" s="371"/>
      <c r="N107" s="375"/>
      <c r="O107" s="371"/>
      <c r="P107" s="368"/>
      <c r="Q107" s="371"/>
      <c r="R107" s="368"/>
      <c r="S107" s="371"/>
      <c r="T107" s="375"/>
      <c r="U107" s="371"/>
      <c r="V107" s="375"/>
      <c r="W107" s="375"/>
      <c r="X107" s="375"/>
      <c r="Y107" s="50"/>
    </row>
    <row r="108" spans="2:25" ht="20.25" customHeight="1" x14ac:dyDescent="0.25">
      <c r="B108" s="371" t="s">
        <v>420</v>
      </c>
      <c r="C108" s="371" t="s">
        <v>689</v>
      </c>
      <c r="D108" s="381" t="s">
        <v>325</v>
      </c>
      <c r="E108" s="378" t="s">
        <v>254</v>
      </c>
      <c r="F108" s="373" t="s">
        <v>791</v>
      </c>
      <c r="G108" s="373" t="s">
        <v>326</v>
      </c>
      <c r="H108" s="372" t="s">
        <v>161</v>
      </c>
      <c r="I108" s="371" t="s">
        <v>149</v>
      </c>
      <c r="J108" s="371" t="s">
        <v>152</v>
      </c>
      <c r="K108" s="373">
        <f>M108+U108</f>
        <v>1030366</v>
      </c>
      <c r="L108" s="371">
        <v>0</v>
      </c>
      <c r="M108" s="371">
        <v>154555</v>
      </c>
      <c r="N108" s="375">
        <v>0</v>
      </c>
      <c r="O108" s="371">
        <v>0</v>
      </c>
      <c r="P108" s="367">
        <v>0</v>
      </c>
      <c r="Q108" s="371">
        <v>0</v>
      </c>
      <c r="R108" s="367">
        <v>0</v>
      </c>
      <c r="S108" s="371">
        <v>0</v>
      </c>
      <c r="T108" s="375">
        <v>0</v>
      </c>
      <c r="U108" s="371">
        <v>875811</v>
      </c>
      <c r="V108" s="375">
        <v>0</v>
      </c>
      <c r="W108" s="375">
        <v>0</v>
      </c>
      <c r="X108" s="375">
        <v>0</v>
      </c>
      <c r="Y108" s="50"/>
    </row>
    <row r="109" spans="2:25" x14ac:dyDescent="0.25">
      <c r="B109" s="371"/>
      <c r="C109" s="371"/>
      <c r="D109" s="381"/>
      <c r="E109" s="378"/>
      <c r="F109" s="374"/>
      <c r="G109" s="374"/>
      <c r="H109" s="372"/>
      <c r="I109" s="371"/>
      <c r="J109" s="371"/>
      <c r="K109" s="374"/>
      <c r="L109" s="371"/>
      <c r="M109" s="371"/>
      <c r="N109" s="375"/>
      <c r="O109" s="371"/>
      <c r="P109" s="368"/>
      <c r="Q109" s="371"/>
      <c r="R109" s="368"/>
      <c r="S109" s="371"/>
      <c r="T109" s="375"/>
      <c r="U109" s="371"/>
      <c r="V109" s="375"/>
      <c r="W109" s="375"/>
      <c r="X109" s="375"/>
      <c r="Y109" s="50"/>
    </row>
    <row r="110" spans="2:25" ht="20.25" customHeight="1" x14ac:dyDescent="0.25">
      <c r="B110" s="371" t="s">
        <v>421</v>
      </c>
      <c r="C110" s="371" t="s">
        <v>690</v>
      </c>
      <c r="D110" s="381" t="s">
        <v>327</v>
      </c>
      <c r="E110" s="378" t="s">
        <v>252</v>
      </c>
      <c r="F110" s="373" t="s">
        <v>791</v>
      </c>
      <c r="G110" s="373" t="s">
        <v>253</v>
      </c>
      <c r="H110" s="372" t="s">
        <v>161</v>
      </c>
      <c r="I110" s="371" t="s">
        <v>149</v>
      </c>
      <c r="J110" s="371" t="s">
        <v>152</v>
      </c>
      <c r="K110" s="373">
        <f>M110+U110</f>
        <v>1134682.3999999999</v>
      </c>
      <c r="L110" s="371">
        <f>N110+V110</f>
        <v>1026137.41</v>
      </c>
      <c r="M110" s="371">
        <v>281857.40000000002</v>
      </c>
      <c r="N110" s="375">
        <v>276304.26</v>
      </c>
      <c r="O110" s="371">
        <v>0</v>
      </c>
      <c r="P110" s="367">
        <v>0</v>
      </c>
      <c r="Q110" s="378">
        <v>0</v>
      </c>
      <c r="R110" s="367">
        <v>0</v>
      </c>
      <c r="S110" s="372">
        <v>0</v>
      </c>
      <c r="T110" s="375">
        <v>0</v>
      </c>
      <c r="U110" s="371">
        <v>852825</v>
      </c>
      <c r="V110" s="375">
        <v>749833.15</v>
      </c>
      <c r="W110" s="375">
        <v>0</v>
      </c>
      <c r="X110" s="375">
        <v>0</v>
      </c>
      <c r="Y110" s="50"/>
    </row>
    <row r="111" spans="2:25" x14ac:dyDescent="0.25">
      <c r="B111" s="371"/>
      <c r="C111" s="371"/>
      <c r="D111" s="381"/>
      <c r="E111" s="378"/>
      <c r="F111" s="374"/>
      <c r="G111" s="374"/>
      <c r="H111" s="372"/>
      <c r="I111" s="371"/>
      <c r="J111" s="371"/>
      <c r="K111" s="374"/>
      <c r="L111" s="371"/>
      <c r="M111" s="371"/>
      <c r="N111" s="375"/>
      <c r="O111" s="371"/>
      <c r="P111" s="368"/>
      <c r="Q111" s="378"/>
      <c r="R111" s="368"/>
      <c r="S111" s="372"/>
      <c r="T111" s="375"/>
      <c r="U111" s="371"/>
      <c r="V111" s="375"/>
      <c r="W111" s="375"/>
      <c r="X111" s="375"/>
      <c r="Y111" s="50"/>
    </row>
    <row r="112" spans="2:25" ht="36" x14ac:dyDescent="0.25">
      <c r="B112" s="186" t="s">
        <v>802</v>
      </c>
      <c r="C112" s="186" t="s">
        <v>803</v>
      </c>
      <c r="D112" s="186" t="s">
        <v>804</v>
      </c>
      <c r="E112" s="186" t="s">
        <v>249</v>
      </c>
      <c r="F112" s="177" t="s">
        <v>805</v>
      </c>
      <c r="G112" s="177" t="s">
        <v>250</v>
      </c>
      <c r="H112" s="177" t="s">
        <v>161</v>
      </c>
      <c r="I112" s="191"/>
      <c r="J112" s="191"/>
      <c r="K112" s="191">
        <f>M112+U112</f>
        <v>450000</v>
      </c>
      <c r="L112" s="54">
        <v>0</v>
      </c>
      <c r="M112" s="191">
        <v>168881.2</v>
      </c>
      <c r="N112" s="54">
        <v>0</v>
      </c>
      <c r="O112" s="191">
        <v>0</v>
      </c>
      <c r="P112" s="190">
        <v>0</v>
      </c>
      <c r="Q112" s="191">
        <v>0</v>
      </c>
      <c r="R112" s="54">
        <v>0</v>
      </c>
      <c r="S112" s="191"/>
      <c r="T112" s="190">
        <v>0</v>
      </c>
      <c r="U112" s="191">
        <v>281118.8</v>
      </c>
      <c r="V112" s="190">
        <v>0</v>
      </c>
      <c r="W112" s="190">
        <v>0</v>
      </c>
      <c r="X112" s="190">
        <v>0</v>
      </c>
      <c r="Y112" s="50"/>
    </row>
    <row r="113" spans="2:25" x14ac:dyDescent="0.25">
      <c r="B113" s="180" t="s">
        <v>184</v>
      </c>
      <c r="C113" s="180"/>
      <c r="D113" s="369" t="s">
        <v>165</v>
      </c>
      <c r="E113" s="369"/>
      <c r="F113" s="370"/>
      <c r="G113" s="370"/>
      <c r="H113" s="369"/>
      <c r="I113" s="369"/>
      <c r="J113" s="369"/>
      <c r="K113" s="369"/>
      <c r="L113" s="369"/>
      <c r="M113" s="369"/>
      <c r="N113" s="369"/>
      <c r="O113" s="369"/>
      <c r="P113" s="369"/>
      <c r="Q113" s="369"/>
      <c r="R113" s="377"/>
      <c r="S113" s="369"/>
      <c r="T113" s="369"/>
      <c r="U113" s="369"/>
      <c r="V113" s="369"/>
      <c r="W113" s="369"/>
      <c r="X113" s="369"/>
      <c r="Y113" s="50"/>
    </row>
    <row r="114" spans="2:25" ht="20.25" customHeight="1" x14ac:dyDescent="0.25">
      <c r="B114" s="371" t="s">
        <v>186</v>
      </c>
      <c r="C114" s="373" t="s">
        <v>806</v>
      </c>
      <c r="D114" s="381" t="s">
        <v>328</v>
      </c>
      <c r="E114" s="378" t="s">
        <v>252</v>
      </c>
      <c r="F114" s="373" t="s">
        <v>791</v>
      </c>
      <c r="G114" s="373" t="s">
        <v>253</v>
      </c>
      <c r="H114" s="372" t="s">
        <v>329</v>
      </c>
      <c r="I114" s="371" t="s">
        <v>149</v>
      </c>
      <c r="J114" s="371" t="s">
        <v>32</v>
      </c>
      <c r="K114" s="371">
        <v>192231.91</v>
      </c>
      <c r="L114" s="371">
        <v>0</v>
      </c>
      <c r="M114" s="371">
        <v>28834.79</v>
      </c>
      <c r="N114" s="375">
        <v>0</v>
      </c>
      <c r="O114" s="371">
        <v>0</v>
      </c>
      <c r="P114" s="375">
        <v>0</v>
      </c>
      <c r="Q114" s="371">
        <v>0</v>
      </c>
      <c r="R114" s="375">
        <v>0</v>
      </c>
      <c r="S114" s="371">
        <v>0</v>
      </c>
      <c r="T114" s="375">
        <v>0</v>
      </c>
      <c r="U114" s="371">
        <v>163397.12</v>
      </c>
      <c r="V114" s="375">
        <v>0</v>
      </c>
      <c r="W114" s="375">
        <v>0</v>
      </c>
      <c r="X114" s="375">
        <v>0</v>
      </c>
      <c r="Y114" s="50"/>
    </row>
    <row r="115" spans="2:25" x14ac:dyDescent="0.25">
      <c r="B115" s="371"/>
      <c r="C115" s="374"/>
      <c r="D115" s="381"/>
      <c r="E115" s="378"/>
      <c r="F115" s="374"/>
      <c r="G115" s="374"/>
      <c r="H115" s="372"/>
      <c r="I115" s="371"/>
      <c r="J115" s="371"/>
      <c r="K115" s="371"/>
      <c r="L115" s="371"/>
      <c r="M115" s="371"/>
      <c r="N115" s="375"/>
      <c r="O115" s="371"/>
      <c r="P115" s="375"/>
      <c r="Q115" s="371"/>
      <c r="R115" s="375"/>
      <c r="S115" s="371"/>
      <c r="T115" s="375"/>
      <c r="U115" s="371"/>
      <c r="V115" s="375"/>
      <c r="W115" s="375"/>
      <c r="X115" s="375"/>
      <c r="Y115" s="50"/>
    </row>
    <row r="116" spans="2:25" ht="20.25" customHeight="1" x14ac:dyDescent="0.25">
      <c r="B116" s="371" t="s">
        <v>188</v>
      </c>
      <c r="C116" s="371" t="s">
        <v>807</v>
      </c>
      <c r="D116" s="381" t="s">
        <v>391</v>
      </c>
      <c r="E116" s="378" t="s">
        <v>249</v>
      </c>
      <c r="F116" s="373" t="s">
        <v>791</v>
      </c>
      <c r="G116" s="373" t="s">
        <v>250</v>
      </c>
      <c r="H116" s="372" t="s">
        <v>329</v>
      </c>
      <c r="I116" s="371" t="s">
        <v>149</v>
      </c>
      <c r="J116" s="371" t="s">
        <v>32</v>
      </c>
      <c r="K116" s="371">
        <v>130739.7</v>
      </c>
      <c r="L116" s="371">
        <f>N116+V116</f>
        <v>53278.590000000004</v>
      </c>
      <c r="M116" s="371">
        <v>19610.96</v>
      </c>
      <c r="N116" s="375">
        <v>7991.79</v>
      </c>
      <c r="O116" s="371">
        <v>0</v>
      </c>
      <c r="P116" s="375">
        <v>0</v>
      </c>
      <c r="Q116" s="371">
        <v>0</v>
      </c>
      <c r="R116" s="375">
        <v>0</v>
      </c>
      <c r="S116" s="371">
        <v>0</v>
      </c>
      <c r="T116" s="375">
        <v>0</v>
      </c>
      <c r="U116" s="371">
        <v>111128.74</v>
      </c>
      <c r="V116" s="375">
        <v>45286.8</v>
      </c>
      <c r="W116" s="375">
        <v>0</v>
      </c>
      <c r="X116" s="375">
        <v>0</v>
      </c>
      <c r="Y116" s="50"/>
    </row>
    <row r="117" spans="2:25" x14ac:dyDescent="0.25">
      <c r="B117" s="371"/>
      <c r="C117" s="371"/>
      <c r="D117" s="381"/>
      <c r="E117" s="378"/>
      <c r="F117" s="374"/>
      <c r="G117" s="374"/>
      <c r="H117" s="372"/>
      <c r="I117" s="371"/>
      <c r="J117" s="371"/>
      <c r="K117" s="371"/>
      <c r="L117" s="371"/>
      <c r="M117" s="371"/>
      <c r="N117" s="375"/>
      <c r="O117" s="371"/>
      <c r="P117" s="375"/>
      <c r="Q117" s="371"/>
      <c r="R117" s="375"/>
      <c r="S117" s="371"/>
      <c r="T117" s="375"/>
      <c r="U117" s="371"/>
      <c r="V117" s="375"/>
      <c r="W117" s="375"/>
      <c r="X117" s="375"/>
      <c r="Y117" s="50"/>
    </row>
    <row r="118" spans="2:25" ht="20.25" customHeight="1" x14ac:dyDescent="0.25">
      <c r="B118" s="371" t="s">
        <v>189</v>
      </c>
      <c r="C118" s="371" t="s">
        <v>808</v>
      </c>
      <c r="D118" s="381" t="s">
        <v>392</v>
      </c>
      <c r="E118" s="378" t="s">
        <v>244</v>
      </c>
      <c r="F118" s="373" t="s">
        <v>791</v>
      </c>
      <c r="G118" s="373" t="s">
        <v>246</v>
      </c>
      <c r="H118" s="372" t="s">
        <v>329</v>
      </c>
      <c r="I118" s="371" t="s">
        <v>149</v>
      </c>
      <c r="J118" s="371" t="s">
        <v>32</v>
      </c>
      <c r="K118" s="371">
        <f>M118+S118+U118</f>
        <v>180357.27000000002</v>
      </c>
      <c r="L118" s="371">
        <f>N118+V118</f>
        <v>37969.51</v>
      </c>
      <c r="M118" s="371">
        <v>6208.52</v>
      </c>
      <c r="N118" s="375">
        <v>5695.42</v>
      </c>
      <c r="O118" s="371">
        <v>0</v>
      </c>
      <c r="P118" s="375">
        <v>0</v>
      </c>
      <c r="Q118" s="371">
        <v>0</v>
      </c>
      <c r="R118" s="375">
        <v>0</v>
      </c>
      <c r="S118" s="371">
        <v>138967.14000000001</v>
      </c>
      <c r="T118" s="375">
        <v>0</v>
      </c>
      <c r="U118" s="371">
        <v>35181.61</v>
      </c>
      <c r="V118" s="375">
        <v>32274.09</v>
      </c>
      <c r="W118" s="375">
        <v>0</v>
      </c>
      <c r="X118" s="375">
        <v>0</v>
      </c>
      <c r="Y118" s="50"/>
    </row>
    <row r="119" spans="2:25" x14ac:dyDescent="0.25">
      <c r="B119" s="371"/>
      <c r="C119" s="371"/>
      <c r="D119" s="381"/>
      <c r="E119" s="378"/>
      <c r="F119" s="374"/>
      <c r="G119" s="374"/>
      <c r="H119" s="372"/>
      <c r="I119" s="371"/>
      <c r="J119" s="371"/>
      <c r="K119" s="371"/>
      <c r="L119" s="371"/>
      <c r="M119" s="371"/>
      <c r="N119" s="375"/>
      <c r="O119" s="371"/>
      <c r="P119" s="375"/>
      <c r="Q119" s="371"/>
      <c r="R119" s="375"/>
      <c r="S119" s="371"/>
      <c r="T119" s="375"/>
      <c r="U119" s="371"/>
      <c r="V119" s="375"/>
      <c r="W119" s="375"/>
      <c r="X119" s="375"/>
      <c r="Y119" s="50"/>
    </row>
    <row r="120" spans="2:25" ht="20.25" customHeight="1" x14ac:dyDescent="0.25">
      <c r="B120" s="371" t="s">
        <v>422</v>
      </c>
      <c r="C120" s="371" t="s">
        <v>809</v>
      </c>
      <c r="D120" s="381" t="s">
        <v>393</v>
      </c>
      <c r="E120" s="378" t="s">
        <v>254</v>
      </c>
      <c r="F120" s="373" t="s">
        <v>791</v>
      </c>
      <c r="G120" s="373" t="s">
        <v>273</v>
      </c>
      <c r="H120" s="372" t="s">
        <v>329</v>
      </c>
      <c r="I120" s="371" t="s">
        <v>149</v>
      </c>
      <c r="J120" s="371" t="s">
        <v>32</v>
      </c>
      <c r="K120" s="371">
        <v>100447.44</v>
      </c>
      <c r="L120" s="371">
        <v>0</v>
      </c>
      <c r="M120" s="371">
        <v>15067.12</v>
      </c>
      <c r="N120" s="375">
        <v>0</v>
      </c>
      <c r="O120" s="371">
        <v>0</v>
      </c>
      <c r="P120" s="375">
        <v>0</v>
      </c>
      <c r="Q120" s="371">
        <v>0</v>
      </c>
      <c r="R120" s="375">
        <v>0</v>
      </c>
      <c r="S120" s="371">
        <v>0</v>
      </c>
      <c r="T120" s="375">
        <v>0</v>
      </c>
      <c r="U120" s="371">
        <v>85380.32</v>
      </c>
      <c r="V120" s="375">
        <v>0</v>
      </c>
      <c r="W120" s="375">
        <v>0</v>
      </c>
      <c r="X120" s="375">
        <v>0</v>
      </c>
      <c r="Y120" s="50"/>
    </row>
    <row r="121" spans="2:25" x14ac:dyDescent="0.25">
      <c r="B121" s="371"/>
      <c r="C121" s="371"/>
      <c r="D121" s="381"/>
      <c r="E121" s="378"/>
      <c r="F121" s="374"/>
      <c r="G121" s="374"/>
      <c r="H121" s="372"/>
      <c r="I121" s="371"/>
      <c r="J121" s="371"/>
      <c r="K121" s="371"/>
      <c r="L121" s="371"/>
      <c r="M121" s="371"/>
      <c r="N121" s="375"/>
      <c r="O121" s="371"/>
      <c r="P121" s="375"/>
      <c r="Q121" s="371"/>
      <c r="R121" s="375"/>
      <c r="S121" s="371"/>
      <c r="T121" s="375"/>
      <c r="U121" s="371"/>
      <c r="V121" s="375"/>
      <c r="W121" s="375"/>
      <c r="X121" s="375"/>
      <c r="Y121" s="50"/>
    </row>
    <row r="122" spans="2:25" ht="20.25" customHeight="1" x14ac:dyDescent="0.25">
      <c r="B122" s="371" t="s">
        <v>423</v>
      </c>
      <c r="C122" s="371" t="s">
        <v>810</v>
      </c>
      <c r="D122" s="381" t="s">
        <v>394</v>
      </c>
      <c r="E122" s="378" t="s">
        <v>258</v>
      </c>
      <c r="F122" s="373" t="s">
        <v>791</v>
      </c>
      <c r="G122" s="373" t="s">
        <v>269</v>
      </c>
      <c r="H122" s="372" t="s">
        <v>329</v>
      </c>
      <c r="I122" s="371" t="s">
        <v>149</v>
      </c>
      <c r="J122" s="371" t="s">
        <v>32</v>
      </c>
      <c r="K122" s="371">
        <v>38050.839999999997</v>
      </c>
      <c r="L122" s="371">
        <f>V122+N122</f>
        <v>51852.21</v>
      </c>
      <c r="M122" s="371">
        <v>5707.63</v>
      </c>
      <c r="N122" s="395">
        <v>19570.349999999999</v>
      </c>
      <c r="O122" s="371">
        <v>0</v>
      </c>
      <c r="P122" s="375">
        <v>0</v>
      </c>
      <c r="Q122" s="371">
        <v>0</v>
      </c>
      <c r="R122" s="375">
        <v>0</v>
      </c>
      <c r="S122" s="371">
        <v>0</v>
      </c>
      <c r="T122" s="375">
        <v>0</v>
      </c>
      <c r="U122" s="371">
        <v>32343.21</v>
      </c>
      <c r="V122" s="375">
        <v>32281.86</v>
      </c>
      <c r="W122" s="375">
        <v>0</v>
      </c>
      <c r="X122" s="375">
        <v>0</v>
      </c>
      <c r="Y122" s="50"/>
    </row>
    <row r="123" spans="2:25" x14ac:dyDescent="0.25">
      <c r="B123" s="371"/>
      <c r="C123" s="371"/>
      <c r="D123" s="381"/>
      <c r="E123" s="378"/>
      <c r="F123" s="374"/>
      <c r="G123" s="374"/>
      <c r="H123" s="372"/>
      <c r="I123" s="371"/>
      <c r="J123" s="371"/>
      <c r="K123" s="371"/>
      <c r="L123" s="371"/>
      <c r="M123" s="371"/>
      <c r="N123" s="395"/>
      <c r="O123" s="371"/>
      <c r="P123" s="375"/>
      <c r="Q123" s="371"/>
      <c r="R123" s="375"/>
      <c r="S123" s="371"/>
      <c r="T123" s="375"/>
      <c r="U123" s="371"/>
      <c r="V123" s="375"/>
      <c r="W123" s="375"/>
      <c r="X123" s="375"/>
      <c r="Y123" s="50"/>
    </row>
    <row r="124" spans="2:25" ht="21" customHeight="1" x14ac:dyDescent="0.25">
      <c r="B124" s="184" t="s">
        <v>216</v>
      </c>
      <c r="C124" s="184"/>
      <c r="D124" s="400" t="s">
        <v>330</v>
      </c>
      <c r="E124" s="401"/>
      <c r="F124" s="401"/>
      <c r="G124" s="401"/>
      <c r="H124" s="401"/>
      <c r="I124" s="401"/>
      <c r="J124" s="401"/>
      <c r="K124" s="401"/>
      <c r="L124" s="401"/>
      <c r="M124" s="401"/>
      <c r="N124" s="401"/>
      <c r="O124" s="401"/>
      <c r="P124" s="401"/>
      <c r="Q124" s="401"/>
      <c r="R124" s="401"/>
      <c r="S124" s="401"/>
      <c r="T124" s="401"/>
      <c r="U124" s="401"/>
      <c r="V124" s="401"/>
      <c r="W124" s="401"/>
      <c r="X124" s="402"/>
      <c r="Y124" s="50"/>
    </row>
    <row r="125" spans="2:25" x14ac:dyDescent="0.25">
      <c r="B125" s="180" t="s">
        <v>190</v>
      </c>
      <c r="C125" s="180"/>
      <c r="D125" s="369" t="s">
        <v>173</v>
      </c>
      <c r="E125" s="369"/>
      <c r="F125" s="369"/>
      <c r="G125" s="369"/>
      <c r="H125" s="369"/>
      <c r="I125" s="369"/>
      <c r="J125" s="369"/>
      <c r="K125" s="369"/>
      <c r="L125" s="369"/>
      <c r="M125" s="369"/>
      <c r="N125" s="369"/>
      <c r="O125" s="369"/>
      <c r="P125" s="369"/>
      <c r="Q125" s="369"/>
      <c r="R125" s="369"/>
      <c r="S125" s="369"/>
      <c r="T125" s="369"/>
      <c r="U125" s="369"/>
      <c r="V125" s="369"/>
      <c r="W125" s="369"/>
      <c r="X125" s="369"/>
      <c r="Y125" s="50"/>
    </row>
    <row r="126" spans="2:25" ht="36" x14ac:dyDescent="0.25">
      <c r="B126" s="177" t="s">
        <v>191</v>
      </c>
      <c r="C126" s="192" t="s">
        <v>811</v>
      </c>
      <c r="D126" s="178" t="s">
        <v>331</v>
      </c>
      <c r="E126" s="177" t="s">
        <v>252</v>
      </c>
      <c r="F126" s="177" t="s">
        <v>332</v>
      </c>
      <c r="G126" s="177" t="s">
        <v>253</v>
      </c>
      <c r="H126" s="177" t="s">
        <v>174</v>
      </c>
      <c r="I126" s="177" t="s">
        <v>149</v>
      </c>
      <c r="J126" s="177" t="s">
        <v>152</v>
      </c>
      <c r="K126" s="177">
        <v>57925</v>
      </c>
      <c r="L126" s="177">
        <v>0</v>
      </c>
      <c r="M126" s="177">
        <v>8690</v>
      </c>
      <c r="N126" s="177">
        <v>0</v>
      </c>
      <c r="O126" s="177">
        <v>0</v>
      </c>
      <c r="P126" s="54">
        <v>0</v>
      </c>
      <c r="Q126" s="177">
        <v>0</v>
      </c>
      <c r="R126" s="177">
        <v>0</v>
      </c>
      <c r="S126" s="177">
        <v>0</v>
      </c>
      <c r="T126" s="177">
        <v>0</v>
      </c>
      <c r="U126" s="177">
        <v>49235</v>
      </c>
      <c r="V126" s="54">
        <v>0</v>
      </c>
      <c r="W126" s="54">
        <v>0</v>
      </c>
      <c r="X126" s="54">
        <v>0</v>
      </c>
      <c r="Y126" s="50"/>
    </row>
    <row r="127" spans="2:25" ht="24" customHeight="1" x14ac:dyDescent="0.25">
      <c r="B127" s="184" t="s">
        <v>217</v>
      </c>
      <c r="C127" s="184"/>
      <c r="D127" s="391" t="s">
        <v>333</v>
      </c>
      <c r="E127" s="392"/>
      <c r="F127" s="392"/>
      <c r="G127" s="392"/>
      <c r="H127" s="392"/>
      <c r="I127" s="392"/>
      <c r="J127" s="392"/>
      <c r="K127" s="392"/>
      <c r="L127" s="392"/>
      <c r="M127" s="392"/>
      <c r="N127" s="392"/>
      <c r="O127" s="392"/>
      <c r="P127" s="392"/>
      <c r="Q127" s="392"/>
      <c r="R127" s="392"/>
      <c r="S127" s="392"/>
      <c r="T127" s="392"/>
      <c r="U127" s="392"/>
      <c r="V127" s="392"/>
      <c r="W127" s="393"/>
      <c r="X127" s="193"/>
      <c r="Y127" s="50"/>
    </row>
    <row r="128" spans="2:25" x14ac:dyDescent="0.25">
      <c r="B128" s="180" t="s">
        <v>194</v>
      </c>
      <c r="C128" s="180"/>
      <c r="D128" s="369" t="s">
        <v>209</v>
      </c>
      <c r="E128" s="369"/>
      <c r="F128" s="369"/>
      <c r="G128" s="369"/>
      <c r="H128" s="369"/>
      <c r="I128" s="369"/>
      <c r="J128" s="369"/>
      <c r="K128" s="369"/>
      <c r="L128" s="369"/>
      <c r="M128" s="369"/>
      <c r="N128" s="369"/>
      <c r="O128" s="369"/>
      <c r="P128" s="369"/>
      <c r="Q128" s="369"/>
      <c r="R128" s="369"/>
      <c r="S128" s="369"/>
      <c r="T128" s="369"/>
      <c r="U128" s="369"/>
      <c r="V128" s="369"/>
      <c r="W128" s="369"/>
      <c r="X128" s="369"/>
      <c r="Y128" s="50"/>
    </row>
    <row r="129" spans="2:25" ht="36" x14ac:dyDescent="0.25">
      <c r="B129" s="177" t="s">
        <v>195</v>
      </c>
      <c r="C129" s="177" t="s">
        <v>812</v>
      </c>
      <c r="D129" s="178" t="s">
        <v>334</v>
      </c>
      <c r="E129" s="177" t="s">
        <v>335</v>
      </c>
      <c r="F129" s="177" t="s">
        <v>336</v>
      </c>
      <c r="G129" s="177" t="s">
        <v>253</v>
      </c>
      <c r="H129" s="177" t="s">
        <v>210</v>
      </c>
      <c r="I129" s="177" t="s">
        <v>149</v>
      </c>
      <c r="J129" s="177" t="s">
        <v>32</v>
      </c>
      <c r="K129" s="177">
        <v>2559135.1500000004</v>
      </c>
      <c r="L129" s="177">
        <f>N129+V129</f>
        <v>108201.60000000001</v>
      </c>
      <c r="M129" s="177">
        <v>383870.28</v>
      </c>
      <c r="N129" s="177">
        <v>30712.02</v>
      </c>
      <c r="O129" s="177">
        <v>0</v>
      </c>
      <c r="P129" s="54">
        <v>0</v>
      </c>
      <c r="Q129" s="177">
        <v>0</v>
      </c>
      <c r="R129" s="177">
        <v>0</v>
      </c>
      <c r="S129" s="177">
        <v>0</v>
      </c>
      <c r="T129" s="54">
        <v>0</v>
      </c>
      <c r="U129" s="177">
        <v>2175264.87</v>
      </c>
      <c r="V129" s="54">
        <v>77489.58</v>
      </c>
      <c r="W129" s="54">
        <v>0</v>
      </c>
      <c r="X129" s="54">
        <v>0</v>
      </c>
      <c r="Y129" s="50"/>
    </row>
    <row r="130" spans="2:25" x14ac:dyDescent="0.25">
      <c r="B130" s="180" t="s">
        <v>197</v>
      </c>
      <c r="C130" s="180"/>
      <c r="D130" s="369" t="s">
        <v>337</v>
      </c>
      <c r="E130" s="369"/>
      <c r="F130" s="369"/>
      <c r="G130" s="369"/>
      <c r="H130" s="369"/>
      <c r="I130" s="369"/>
      <c r="J130" s="369"/>
      <c r="K130" s="369"/>
      <c r="L130" s="369"/>
      <c r="M130" s="369"/>
      <c r="N130" s="369"/>
      <c r="O130" s="369"/>
      <c r="P130" s="369"/>
      <c r="Q130" s="369"/>
      <c r="R130" s="369"/>
      <c r="S130" s="369"/>
      <c r="T130" s="369"/>
      <c r="U130" s="369"/>
      <c r="V130" s="369"/>
      <c r="W130" s="369"/>
      <c r="X130" s="369"/>
      <c r="Y130" s="50"/>
    </row>
    <row r="131" spans="2:25" ht="48" x14ac:dyDescent="0.25">
      <c r="B131" s="177" t="s">
        <v>198</v>
      </c>
      <c r="C131" s="177" t="s">
        <v>813</v>
      </c>
      <c r="D131" s="178" t="s">
        <v>338</v>
      </c>
      <c r="E131" s="177" t="s">
        <v>339</v>
      </c>
      <c r="F131" s="177" t="s">
        <v>336</v>
      </c>
      <c r="G131" s="177" t="s">
        <v>340</v>
      </c>
      <c r="H131" s="177" t="s">
        <v>211</v>
      </c>
      <c r="I131" s="177" t="s">
        <v>149</v>
      </c>
      <c r="J131" s="177" t="s">
        <v>32</v>
      </c>
      <c r="K131" s="177">
        <v>4477307</v>
      </c>
      <c r="L131" s="177">
        <f>R131+V131</f>
        <v>410080.51</v>
      </c>
      <c r="M131" s="177">
        <v>0</v>
      </c>
      <c r="N131" s="54">
        <v>0</v>
      </c>
      <c r="O131" s="177">
        <v>0</v>
      </c>
      <c r="P131" s="54">
        <v>0</v>
      </c>
      <c r="Q131" s="177">
        <v>671596.05</v>
      </c>
      <c r="R131" s="54">
        <v>61512.08</v>
      </c>
      <c r="S131" s="177">
        <v>0</v>
      </c>
      <c r="T131" s="54">
        <v>0</v>
      </c>
      <c r="U131" s="177">
        <v>3805710.95</v>
      </c>
      <c r="V131" s="54">
        <v>348568.43</v>
      </c>
      <c r="W131" s="54">
        <v>0</v>
      </c>
      <c r="X131" s="54">
        <v>0</v>
      </c>
      <c r="Y131" s="50"/>
    </row>
    <row r="132" spans="2:25" x14ac:dyDescent="0.25">
      <c r="B132" s="180" t="s">
        <v>386</v>
      </c>
      <c r="C132" s="180"/>
      <c r="D132" s="369" t="s">
        <v>206</v>
      </c>
      <c r="E132" s="369"/>
      <c r="F132" s="369"/>
      <c r="G132" s="369"/>
      <c r="H132" s="369"/>
      <c r="I132" s="369"/>
      <c r="J132" s="369"/>
      <c r="K132" s="369"/>
      <c r="L132" s="369"/>
      <c r="M132" s="369"/>
      <c r="N132" s="369"/>
      <c r="O132" s="369"/>
      <c r="P132" s="369"/>
      <c r="Q132" s="369"/>
      <c r="R132" s="369"/>
      <c r="S132" s="369"/>
      <c r="T132" s="369"/>
      <c r="U132" s="369"/>
      <c r="V132" s="369"/>
      <c r="W132" s="369"/>
      <c r="X132" s="369"/>
      <c r="Y132" s="50"/>
    </row>
    <row r="133" spans="2:25" ht="36" x14ac:dyDescent="0.25">
      <c r="B133" s="177" t="s">
        <v>424</v>
      </c>
      <c r="C133" s="176" t="s">
        <v>819</v>
      </c>
      <c r="D133" s="178" t="s">
        <v>341</v>
      </c>
      <c r="E133" s="177" t="s">
        <v>342</v>
      </c>
      <c r="F133" s="177" t="s">
        <v>336</v>
      </c>
      <c r="G133" s="177" t="s">
        <v>246</v>
      </c>
      <c r="H133" s="177" t="s">
        <v>208</v>
      </c>
      <c r="I133" s="177" t="s">
        <v>149</v>
      </c>
      <c r="J133" s="177" t="s">
        <v>32</v>
      </c>
      <c r="K133" s="177">
        <v>845515.15</v>
      </c>
      <c r="L133" s="177">
        <f>N133+V133</f>
        <v>676388.35</v>
      </c>
      <c r="M133" s="177">
        <v>269918.12</v>
      </c>
      <c r="N133" s="54">
        <v>203670.06</v>
      </c>
      <c r="O133" s="177">
        <v>0</v>
      </c>
      <c r="P133" s="54">
        <v>0</v>
      </c>
      <c r="Q133" s="177">
        <v>0</v>
      </c>
      <c r="R133" s="54">
        <v>0</v>
      </c>
      <c r="S133" s="177">
        <v>0</v>
      </c>
      <c r="T133" s="54">
        <v>0</v>
      </c>
      <c r="U133" s="177">
        <v>575597.03</v>
      </c>
      <c r="V133" s="54">
        <v>472718.29</v>
      </c>
      <c r="W133" s="54">
        <v>0</v>
      </c>
      <c r="X133" s="54">
        <v>0</v>
      </c>
      <c r="Y133" s="50"/>
    </row>
    <row r="134" spans="2:25" ht="24" x14ac:dyDescent="0.25">
      <c r="B134" s="177" t="s">
        <v>425</v>
      </c>
      <c r="C134" s="176" t="s">
        <v>820</v>
      </c>
      <c r="D134" s="178" t="s">
        <v>343</v>
      </c>
      <c r="E134" s="191" t="s">
        <v>344</v>
      </c>
      <c r="F134" s="177" t="s">
        <v>336</v>
      </c>
      <c r="G134" s="177" t="s">
        <v>273</v>
      </c>
      <c r="H134" s="177" t="s">
        <v>208</v>
      </c>
      <c r="I134" s="177" t="s">
        <v>149</v>
      </c>
      <c r="J134" s="177" t="s">
        <v>32</v>
      </c>
      <c r="K134" s="177">
        <v>1797691.56</v>
      </c>
      <c r="L134" s="177">
        <f>R134+V134</f>
        <v>487929.4</v>
      </c>
      <c r="M134" s="177">
        <v>0</v>
      </c>
      <c r="N134" s="54"/>
      <c r="O134" s="177">
        <v>0</v>
      </c>
      <c r="P134" s="54">
        <v>0</v>
      </c>
      <c r="Q134" s="177">
        <v>653820.42000000004</v>
      </c>
      <c r="R134" s="177">
        <v>133688.72</v>
      </c>
      <c r="S134" s="177">
        <v>0</v>
      </c>
      <c r="T134" s="54">
        <v>0</v>
      </c>
      <c r="U134" s="177">
        <v>1143871.1399999999</v>
      </c>
      <c r="V134" s="54">
        <v>354240.68</v>
      </c>
      <c r="W134" s="54">
        <v>0</v>
      </c>
      <c r="X134" s="54">
        <v>0</v>
      </c>
      <c r="Y134" s="50"/>
    </row>
    <row r="135" spans="2:25" ht="20.25" customHeight="1" x14ac:dyDescent="0.25">
      <c r="B135" s="371" t="s">
        <v>426</v>
      </c>
      <c r="C135" s="396" t="s">
        <v>821</v>
      </c>
      <c r="D135" s="398" t="s">
        <v>345</v>
      </c>
      <c r="E135" s="373" t="s">
        <v>818</v>
      </c>
      <c r="F135" s="372" t="s">
        <v>336</v>
      </c>
      <c r="G135" s="371" t="s">
        <v>269</v>
      </c>
      <c r="H135" s="371" t="s">
        <v>208</v>
      </c>
      <c r="I135" s="371" t="s">
        <v>149</v>
      </c>
      <c r="J135" s="371" t="s">
        <v>32</v>
      </c>
      <c r="K135" s="371">
        <v>905471.58000000007</v>
      </c>
      <c r="L135" s="371">
        <f>N135+R135+V135</f>
        <v>815262.75</v>
      </c>
      <c r="M135" s="371">
        <v>84500</v>
      </c>
      <c r="N135" s="375">
        <v>76081.570000000007</v>
      </c>
      <c r="O135" s="371">
        <v>0</v>
      </c>
      <c r="P135" s="367">
        <v>0</v>
      </c>
      <c r="Q135" s="371">
        <v>371818.58</v>
      </c>
      <c r="R135" s="371">
        <v>334775.65999999997</v>
      </c>
      <c r="S135" s="371">
        <v>0</v>
      </c>
      <c r="T135" s="367">
        <v>0</v>
      </c>
      <c r="U135" s="371">
        <v>449153</v>
      </c>
      <c r="V135" s="375">
        <v>404405.52</v>
      </c>
      <c r="W135" s="375">
        <v>0</v>
      </c>
      <c r="X135" s="367">
        <v>0</v>
      </c>
      <c r="Y135" s="50"/>
    </row>
    <row r="136" spans="2:25" x14ac:dyDescent="0.25">
      <c r="B136" s="371"/>
      <c r="C136" s="397"/>
      <c r="D136" s="398"/>
      <c r="E136" s="374"/>
      <c r="F136" s="372"/>
      <c r="G136" s="371"/>
      <c r="H136" s="371"/>
      <c r="I136" s="371"/>
      <c r="J136" s="371"/>
      <c r="K136" s="371"/>
      <c r="L136" s="371"/>
      <c r="M136" s="371"/>
      <c r="N136" s="375"/>
      <c r="O136" s="371"/>
      <c r="P136" s="368"/>
      <c r="Q136" s="371"/>
      <c r="R136" s="371"/>
      <c r="S136" s="371"/>
      <c r="T136" s="368"/>
      <c r="U136" s="371"/>
      <c r="V136" s="375"/>
      <c r="W136" s="375"/>
      <c r="X136" s="368"/>
      <c r="Y136" s="50"/>
    </row>
    <row r="137" spans="2:25" ht="36" x14ac:dyDescent="0.25">
      <c r="B137" s="177" t="s">
        <v>427</v>
      </c>
      <c r="C137" s="176" t="s">
        <v>822</v>
      </c>
      <c r="D137" s="178" t="s">
        <v>346</v>
      </c>
      <c r="E137" s="177" t="s">
        <v>335</v>
      </c>
      <c r="F137" s="177" t="s">
        <v>336</v>
      </c>
      <c r="G137" s="177" t="s">
        <v>253</v>
      </c>
      <c r="H137" s="177" t="s">
        <v>208</v>
      </c>
      <c r="I137" s="177" t="s">
        <v>149</v>
      </c>
      <c r="J137" s="177" t="s">
        <v>32</v>
      </c>
      <c r="K137" s="177">
        <v>4050991.2</v>
      </c>
      <c r="L137" s="177">
        <f>N137+R137+V137</f>
        <v>1096441.51</v>
      </c>
      <c r="M137" s="177">
        <v>642382.46</v>
      </c>
      <c r="N137" s="54">
        <v>139488.81</v>
      </c>
      <c r="O137" s="177">
        <v>0</v>
      </c>
      <c r="P137" s="54">
        <v>0</v>
      </c>
      <c r="Q137" s="177">
        <v>800000</v>
      </c>
      <c r="R137" s="177">
        <v>173714.34</v>
      </c>
      <c r="S137" s="177">
        <v>0</v>
      </c>
      <c r="T137" s="54">
        <v>0</v>
      </c>
      <c r="U137" s="177">
        <v>2608608.7400000002</v>
      </c>
      <c r="V137" s="54">
        <v>783238.36</v>
      </c>
      <c r="W137" s="54">
        <v>0</v>
      </c>
      <c r="X137" s="54">
        <v>0</v>
      </c>
      <c r="Y137" s="50"/>
    </row>
    <row r="138" spans="2:25" ht="36" x14ac:dyDescent="0.25">
      <c r="B138" s="177" t="s">
        <v>428</v>
      </c>
      <c r="C138" s="176" t="s">
        <v>823</v>
      </c>
      <c r="D138" s="178" t="s">
        <v>347</v>
      </c>
      <c r="E138" s="177" t="s">
        <v>348</v>
      </c>
      <c r="F138" s="177" t="s">
        <v>336</v>
      </c>
      <c r="G138" s="177" t="s">
        <v>250</v>
      </c>
      <c r="H138" s="177" t="s">
        <v>208</v>
      </c>
      <c r="I138" s="177" t="s">
        <v>149</v>
      </c>
      <c r="J138" s="177" t="s">
        <v>32</v>
      </c>
      <c r="K138" s="177">
        <v>1321260</v>
      </c>
      <c r="L138" s="177">
        <f>N138+V138</f>
        <v>1196024.8500000001</v>
      </c>
      <c r="M138" s="177">
        <v>381061.87</v>
      </c>
      <c r="N138" s="54">
        <v>345664.21</v>
      </c>
      <c r="O138" s="177">
        <v>0</v>
      </c>
      <c r="P138" s="54">
        <v>0</v>
      </c>
      <c r="Q138" s="177">
        <v>0</v>
      </c>
      <c r="R138" s="54">
        <v>0</v>
      </c>
      <c r="S138" s="177">
        <v>0</v>
      </c>
      <c r="T138" s="54">
        <v>0</v>
      </c>
      <c r="U138" s="177">
        <v>940198.13</v>
      </c>
      <c r="V138" s="54">
        <v>850360.64</v>
      </c>
      <c r="W138" s="54">
        <v>0</v>
      </c>
      <c r="X138" s="54">
        <v>0</v>
      </c>
      <c r="Y138" s="50"/>
    </row>
    <row r="139" spans="2:25" ht="36" x14ac:dyDescent="0.25">
      <c r="B139" s="177" t="s">
        <v>814</v>
      </c>
      <c r="C139" s="176" t="s">
        <v>824</v>
      </c>
      <c r="D139" s="194" t="s">
        <v>828</v>
      </c>
      <c r="E139" s="194" t="s">
        <v>342</v>
      </c>
      <c r="F139" s="176" t="s">
        <v>336</v>
      </c>
      <c r="G139" s="176" t="s">
        <v>246</v>
      </c>
      <c r="H139" s="176" t="s">
        <v>208</v>
      </c>
      <c r="I139" s="195" t="s">
        <v>149</v>
      </c>
      <c r="J139" s="195" t="s">
        <v>32</v>
      </c>
      <c r="K139" s="177">
        <v>225802.40000000002</v>
      </c>
      <c r="L139" s="54">
        <v>0</v>
      </c>
      <c r="M139" s="177">
        <v>45160.480000000003</v>
      </c>
      <c r="N139" s="54">
        <v>0</v>
      </c>
      <c r="O139" s="177">
        <v>0</v>
      </c>
      <c r="P139" s="54">
        <v>0</v>
      </c>
      <c r="Q139" s="177">
        <v>0</v>
      </c>
      <c r="R139" s="54">
        <v>0</v>
      </c>
      <c r="S139" s="177">
        <v>0</v>
      </c>
      <c r="T139" s="54">
        <v>0</v>
      </c>
      <c r="U139" s="177">
        <v>180641.92000000001</v>
      </c>
      <c r="V139" s="54">
        <v>0</v>
      </c>
      <c r="W139" s="54">
        <v>0</v>
      </c>
      <c r="X139" s="54">
        <v>0</v>
      </c>
      <c r="Y139" s="50"/>
    </row>
    <row r="140" spans="2:25" ht="36" x14ac:dyDescent="0.25">
      <c r="B140" s="177" t="s">
        <v>815</v>
      </c>
      <c r="C140" s="176" t="s">
        <v>825</v>
      </c>
      <c r="D140" s="194" t="s">
        <v>829</v>
      </c>
      <c r="E140" s="194" t="s">
        <v>818</v>
      </c>
      <c r="F140" s="176" t="s">
        <v>336</v>
      </c>
      <c r="G140" s="176" t="s">
        <v>832</v>
      </c>
      <c r="H140" s="176" t="s">
        <v>208</v>
      </c>
      <c r="I140" s="195" t="s">
        <v>149</v>
      </c>
      <c r="J140" s="195" t="s">
        <v>32</v>
      </c>
      <c r="K140" s="177">
        <v>182600</v>
      </c>
      <c r="L140" s="54">
        <v>0</v>
      </c>
      <c r="M140" s="177">
        <v>0</v>
      </c>
      <c r="N140" s="54">
        <v>0</v>
      </c>
      <c r="O140" s="177">
        <v>0</v>
      </c>
      <c r="P140" s="54">
        <v>0</v>
      </c>
      <c r="Q140" s="177">
        <v>91300</v>
      </c>
      <c r="R140" s="54">
        <v>0</v>
      </c>
      <c r="S140" s="177">
        <v>0</v>
      </c>
      <c r="T140" s="54">
        <v>0</v>
      </c>
      <c r="U140" s="177">
        <v>91300</v>
      </c>
      <c r="V140" s="54">
        <v>0</v>
      </c>
      <c r="W140" s="54">
        <v>0</v>
      </c>
      <c r="X140" s="54">
        <v>0</v>
      </c>
      <c r="Y140" s="50"/>
    </row>
    <row r="141" spans="2:25" ht="24" x14ac:dyDescent="0.25">
      <c r="B141" s="177" t="s">
        <v>816</v>
      </c>
      <c r="C141" s="176" t="s">
        <v>826</v>
      </c>
      <c r="D141" s="194" t="s">
        <v>830</v>
      </c>
      <c r="E141" s="194" t="s">
        <v>335</v>
      </c>
      <c r="F141" s="176" t="s">
        <v>336</v>
      </c>
      <c r="G141" s="176" t="s">
        <v>253</v>
      </c>
      <c r="H141" s="176" t="s">
        <v>208</v>
      </c>
      <c r="I141" s="195" t="s">
        <v>149</v>
      </c>
      <c r="J141" s="195" t="s">
        <v>32</v>
      </c>
      <c r="K141" s="177">
        <v>1153607.98</v>
      </c>
      <c r="L141" s="54">
        <v>0</v>
      </c>
      <c r="M141" s="177">
        <v>230721.6</v>
      </c>
      <c r="N141" s="54">
        <v>0</v>
      </c>
      <c r="O141" s="177">
        <v>0</v>
      </c>
      <c r="P141" s="54">
        <v>0</v>
      </c>
      <c r="Q141" s="177">
        <v>0</v>
      </c>
      <c r="R141" s="54">
        <v>0</v>
      </c>
      <c r="S141" s="177">
        <v>0</v>
      </c>
      <c r="T141" s="54">
        <v>0</v>
      </c>
      <c r="U141" s="177">
        <v>922886.38</v>
      </c>
      <c r="V141" s="54">
        <v>0</v>
      </c>
      <c r="W141" s="54">
        <v>0</v>
      </c>
      <c r="X141" s="54">
        <v>0</v>
      </c>
      <c r="Y141" s="50"/>
    </row>
    <row r="142" spans="2:25" ht="36" x14ac:dyDescent="0.25">
      <c r="B142" s="177" t="s">
        <v>817</v>
      </c>
      <c r="C142" s="176" t="s">
        <v>827</v>
      </c>
      <c r="D142" s="194" t="s">
        <v>831</v>
      </c>
      <c r="E142" s="194" t="s">
        <v>348</v>
      </c>
      <c r="F142" s="176" t="s">
        <v>336</v>
      </c>
      <c r="G142" s="176" t="s">
        <v>250</v>
      </c>
      <c r="H142" s="176" t="s">
        <v>208</v>
      </c>
      <c r="I142" s="195" t="s">
        <v>149</v>
      </c>
      <c r="J142" s="195" t="s">
        <v>32</v>
      </c>
      <c r="K142" s="177">
        <v>773174</v>
      </c>
      <c r="L142" s="54">
        <v>0</v>
      </c>
      <c r="M142" s="177">
        <v>274352.08</v>
      </c>
      <c r="N142" s="54">
        <v>0</v>
      </c>
      <c r="O142" s="177">
        <v>0</v>
      </c>
      <c r="P142" s="54">
        <v>0</v>
      </c>
      <c r="Q142" s="177">
        <v>0</v>
      </c>
      <c r="R142" s="54">
        <v>0</v>
      </c>
      <c r="S142" s="177">
        <v>0</v>
      </c>
      <c r="T142" s="54">
        <v>0</v>
      </c>
      <c r="U142" s="177">
        <v>498821.92</v>
      </c>
      <c r="V142" s="54">
        <v>0</v>
      </c>
      <c r="W142" s="54">
        <v>0</v>
      </c>
      <c r="X142" s="54">
        <v>0</v>
      </c>
      <c r="Y142" s="50"/>
    </row>
    <row r="143" spans="2:25" x14ac:dyDescent="0.25">
      <c r="B143" s="180" t="s">
        <v>387</v>
      </c>
      <c r="C143" s="180"/>
      <c r="D143" s="369" t="s">
        <v>212</v>
      </c>
      <c r="E143" s="369"/>
      <c r="F143" s="369"/>
      <c r="G143" s="369"/>
      <c r="H143" s="369"/>
      <c r="I143" s="369"/>
      <c r="J143" s="369"/>
      <c r="K143" s="369"/>
      <c r="L143" s="369"/>
      <c r="M143" s="369"/>
      <c r="N143" s="369"/>
      <c r="O143" s="369"/>
      <c r="P143" s="369"/>
      <c r="Q143" s="369"/>
      <c r="R143" s="369"/>
      <c r="S143" s="369"/>
      <c r="T143" s="369"/>
      <c r="U143" s="369"/>
      <c r="V143" s="369"/>
      <c r="W143" s="369"/>
      <c r="X143" s="369"/>
      <c r="Y143" s="50"/>
    </row>
    <row r="144" spans="2:25" ht="36" x14ac:dyDescent="0.25">
      <c r="B144" s="177" t="s">
        <v>429</v>
      </c>
      <c r="C144" s="177" t="s">
        <v>691</v>
      </c>
      <c r="D144" s="178" t="s">
        <v>349</v>
      </c>
      <c r="E144" s="177" t="s">
        <v>252</v>
      </c>
      <c r="F144" s="177" t="s">
        <v>336</v>
      </c>
      <c r="G144" s="177" t="s">
        <v>253</v>
      </c>
      <c r="H144" s="177" t="s">
        <v>350</v>
      </c>
      <c r="I144" s="177" t="s">
        <v>149</v>
      </c>
      <c r="J144" s="177" t="s">
        <v>32</v>
      </c>
      <c r="K144" s="177">
        <v>403252.46</v>
      </c>
      <c r="L144" s="177">
        <v>201246.65</v>
      </c>
      <c r="M144" s="177">
        <v>60487.87</v>
      </c>
      <c r="N144" s="177">
        <v>16581.48</v>
      </c>
      <c r="O144" s="177">
        <v>0</v>
      </c>
      <c r="P144" s="54">
        <v>0</v>
      </c>
      <c r="Q144" s="177">
        <v>0</v>
      </c>
      <c r="R144" s="54">
        <v>0</v>
      </c>
      <c r="S144" s="177">
        <v>0</v>
      </c>
      <c r="T144" s="54">
        <v>0</v>
      </c>
      <c r="U144" s="177">
        <v>342764.59</v>
      </c>
      <c r="V144" s="54">
        <v>184665.17</v>
      </c>
      <c r="W144" s="54">
        <v>0</v>
      </c>
      <c r="X144" s="54">
        <v>0</v>
      </c>
      <c r="Y144" s="50"/>
    </row>
    <row r="145" spans="2:25" ht="60" x14ac:dyDescent="0.25">
      <c r="B145" s="177" t="s">
        <v>430</v>
      </c>
      <c r="C145" s="177" t="s">
        <v>692</v>
      </c>
      <c r="D145" s="178" t="s">
        <v>351</v>
      </c>
      <c r="E145" s="177" t="s">
        <v>244</v>
      </c>
      <c r="F145" s="177" t="s">
        <v>336</v>
      </c>
      <c r="G145" s="177" t="s">
        <v>246</v>
      </c>
      <c r="H145" s="177" t="s">
        <v>350</v>
      </c>
      <c r="I145" s="177" t="s">
        <v>149</v>
      </c>
      <c r="J145" s="177" t="s">
        <v>32</v>
      </c>
      <c r="K145" s="177">
        <v>296430.61</v>
      </c>
      <c r="L145" s="54">
        <v>0</v>
      </c>
      <c r="M145" s="177">
        <v>44464.6</v>
      </c>
      <c r="N145" s="54">
        <v>0</v>
      </c>
      <c r="O145" s="177">
        <v>0</v>
      </c>
      <c r="P145" s="54">
        <v>0</v>
      </c>
      <c r="Q145" s="177">
        <v>0</v>
      </c>
      <c r="R145" s="54">
        <v>0</v>
      </c>
      <c r="S145" s="177">
        <v>0</v>
      </c>
      <c r="T145" s="54">
        <v>0</v>
      </c>
      <c r="U145" s="177">
        <v>251966.01</v>
      </c>
      <c r="V145" s="54">
        <v>0</v>
      </c>
      <c r="W145" s="54">
        <v>0</v>
      </c>
      <c r="X145" s="54">
        <v>0</v>
      </c>
      <c r="Y145" s="50"/>
    </row>
    <row r="146" spans="2:25" ht="36" x14ac:dyDescent="0.25">
      <c r="B146" s="177" t="s">
        <v>431</v>
      </c>
      <c r="C146" s="177" t="s">
        <v>693</v>
      </c>
      <c r="D146" s="178" t="s">
        <v>352</v>
      </c>
      <c r="E146" s="177" t="s">
        <v>249</v>
      </c>
      <c r="F146" s="177" t="s">
        <v>336</v>
      </c>
      <c r="G146" s="177" t="s">
        <v>250</v>
      </c>
      <c r="H146" s="177" t="s">
        <v>350</v>
      </c>
      <c r="I146" s="177" t="s">
        <v>149</v>
      </c>
      <c r="J146" s="177" t="s">
        <v>32</v>
      </c>
      <c r="K146" s="177">
        <v>116313</v>
      </c>
      <c r="L146" s="177">
        <f>N146+V146</f>
        <v>116213.82</v>
      </c>
      <c r="M146" s="177">
        <v>17446.95</v>
      </c>
      <c r="N146" s="177">
        <v>17347.77</v>
      </c>
      <c r="O146" s="177">
        <v>0</v>
      </c>
      <c r="P146" s="54">
        <v>0</v>
      </c>
      <c r="Q146" s="177">
        <v>0</v>
      </c>
      <c r="R146" s="54">
        <v>0</v>
      </c>
      <c r="S146" s="177">
        <v>0</v>
      </c>
      <c r="T146" s="54">
        <v>0</v>
      </c>
      <c r="U146" s="177">
        <v>98866.05</v>
      </c>
      <c r="V146" s="54">
        <v>98866.05</v>
      </c>
      <c r="W146" s="54">
        <v>0</v>
      </c>
      <c r="X146" s="54">
        <v>0</v>
      </c>
      <c r="Y146" s="50"/>
    </row>
    <row r="147" spans="2:25" ht="36" x14ac:dyDescent="0.25">
      <c r="B147" s="177" t="s">
        <v>432</v>
      </c>
      <c r="C147" s="177" t="s">
        <v>694</v>
      </c>
      <c r="D147" s="178" t="s">
        <v>353</v>
      </c>
      <c r="E147" s="177" t="s">
        <v>258</v>
      </c>
      <c r="F147" s="177" t="s">
        <v>336</v>
      </c>
      <c r="G147" s="177" t="s">
        <v>269</v>
      </c>
      <c r="H147" s="177" t="s">
        <v>350</v>
      </c>
      <c r="I147" s="177" t="s">
        <v>149</v>
      </c>
      <c r="J147" s="177" t="s">
        <v>32</v>
      </c>
      <c r="K147" s="177">
        <v>326272.06</v>
      </c>
      <c r="L147" s="177">
        <f>N147+V147</f>
        <v>80236.38</v>
      </c>
      <c r="M147" s="177">
        <v>48940.81</v>
      </c>
      <c r="N147" s="177">
        <v>3389.86</v>
      </c>
      <c r="O147" s="177">
        <v>0</v>
      </c>
      <c r="P147" s="54">
        <v>0</v>
      </c>
      <c r="Q147" s="177">
        <v>0</v>
      </c>
      <c r="R147" s="54">
        <v>0</v>
      </c>
      <c r="S147" s="177">
        <v>0</v>
      </c>
      <c r="T147" s="54">
        <v>0</v>
      </c>
      <c r="U147" s="177">
        <v>277331.25</v>
      </c>
      <c r="V147" s="54">
        <v>76846.52</v>
      </c>
      <c r="W147" s="54">
        <v>0</v>
      </c>
      <c r="X147" s="54">
        <v>0</v>
      </c>
      <c r="Y147" s="50"/>
    </row>
    <row r="148" spans="2:25" ht="36" x14ac:dyDescent="0.25">
      <c r="B148" s="177" t="s">
        <v>433</v>
      </c>
      <c r="C148" s="177" t="s">
        <v>695</v>
      </c>
      <c r="D148" s="178" t="s">
        <v>354</v>
      </c>
      <c r="E148" s="177" t="s">
        <v>249</v>
      </c>
      <c r="F148" s="177" t="s">
        <v>336</v>
      </c>
      <c r="G148" s="177" t="s">
        <v>250</v>
      </c>
      <c r="H148" s="177" t="s">
        <v>350</v>
      </c>
      <c r="I148" s="177" t="s">
        <v>149</v>
      </c>
      <c r="J148" s="177" t="s">
        <v>32</v>
      </c>
      <c r="K148" s="177">
        <v>557732</v>
      </c>
      <c r="L148" s="177">
        <v>0</v>
      </c>
      <c r="M148" s="177">
        <v>83659.8</v>
      </c>
      <c r="N148" s="54">
        <v>0</v>
      </c>
      <c r="O148" s="177">
        <v>0</v>
      </c>
      <c r="P148" s="54">
        <v>0</v>
      </c>
      <c r="Q148" s="177">
        <v>0</v>
      </c>
      <c r="R148" s="54">
        <v>0</v>
      </c>
      <c r="S148" s="177">
        <v>0</v>
      </c>
      <c r="T148" s="54">
        <v>0</v>
      </c>
      <c r="U148" s="177">
        <v>474072.2</v>
      </c>
      <c r="V148" s="54">
        <v>0</v>
      </c>
      <c r="W148" s="54">
        <v>0</v>
      </c>
      <c r="X148" s="54">
        <v>0</v>
      </c>
      <c r="Y148" s="59"/>
    </row>
    <row r="149" spans="2:25" ht="36" x14ac:dyDescent="0.25">
      <c r="B149" s="177" t="s">
        <v>434</v>
      </c>
      <c r="C149" s="177" t="s">
        <v>696</v>
      </c>
      <c r="D149" s="178" t="s">
        <v>355</v>
      </c>
      <c r="E149" s="177" t="s">
        <v>254</v>
      </c>
      <c r="F149" s="177" t="s">
        <v>336</v>
      </c>
      <c r="G149" s="177" t="s">
        <v>273</v>
      </c>
      <c r="H149" s="177" t="s">
        <v>350</v>
      </c>
      <c r="I149" s="177" t="s">
        <v>149</v>
      </c>
      <c r="J149" s="177" t="s">
        <v>32</v>
      </c>
      <c r="K149" s="177">
        <v>6388</v>
      </c>
      <c r="L149" s="177">
        <v>6388</v>
      </c>
      <c r="M149" s="177">
        <v>958.2</v>
      </c>
      <c r="N149" s="54">
        <v>958.2</v>
      </c>
      <c r="O149" s="177">
        <v>0</v>
      </c>
      <c r="P149" s="54">
        <v>0</v>
      </c>
      <c r="Q149" s="177">
        <v>0</v>
      </c>
      <c r="R149" s="54">
        <v>0</v>
      </c>
      <c r="S149" s="177">
        <v>0</v>
      </c>
      <c r="T149" s="54">
        <v>0</v>
      </c>
      <c r="U149" s="177">
        <v>5429.8</v>
      </c>
      <c r="V149" s="54">
        <v>5429.8</v>
      </c>
      <c r="W149" s="54">
        <v>0</v>
      </c>
      <c r="X149" s="54">
        <v>0</v>
      </c>
      <c r="Y149" s="50"/>
    </row>
    <row r="150" spans="2:25" ht="36" x14ac:dyDescent="0.25">
      <c r="B150" s="177" t="s">
        <v>435</v>
      </c>
      <c r="C150" s="177" t="s">
        <v>697</v>
      </c>
      <c r="D150" s="178" t="s">
        <v>356</v>
      </c>
      <c r="E150" s="177" t="s">
        <v>254</v>
      </c>
      <c r="F150" s="177" t="s">
        <v>336</v>
      </c>
      <c r="G150" s="177" t="s">
        <v>273</v>
      </c>
      <c r="H150" s="177" t="s">
        <v>350</v>
      </c>
      <c r="I150" s="177" t="s">
        <v>149</v>
      </c>
      <c r="J150" s="177" t="s">
        <v>32</v>
      </c>
      <c r="K150" s="54">
        <v>539955.80000000005</v>
      </c>
      <c r="L150" s="177">
        <f>N150+V150</f>
        <v>2313.13</v>
      </c>
      <c r="M150" s="177">
        <v>80993.37</v>
      </c>
      <c r="N150" s="54">
        <v>346.97</v>
      </c>
      <c r="O150" s="177">
        <v>0</v>
      </c>
      <c r="P150" s="54">
        <v>0</v>
      </c>
      <c r="Q150" s="177">
        <v>0</v>
      </c>
      <c r="R150" s="54">
        <v>0</v>
      </c>
      <c r="S150" s="177">
        <v>0</v>
      </c>
      <c r="T150" s="54">
        <v>0</v>
      </c>
      <c r="U150" s="177">
        <v>458962.43</v>
      </c>
      <c r="V150" s="54">
        <v>1966.16</v>
      </c>
      <c r="W150" s="54">
        <v>0</v>
      </c>
      <c r="X150" s="54">
        <v>0</v>
      </c>
      <c r="Y150" s="50"/>
    </row>
    <row r="151" spans="2:25" ht="24" customHeight="1" x14ac:dyDescent="0.25">
      <c r="B151" s="184">
        <v>2.2000000000000002</v>
      </c>
      <c r="C151" s="184"/>
      <c r="D151" s="391" t="s">
        <v>357</v>
      </c>
      <c r="E151" s="392"/>
      <c r="F151" s="392"/>
      <c r="G151" s="392"/>
      <c r="H151" s="392"/>
      <c r="I151" s="392"/>
      <c r="J151" s="392"/>
      <c r="K151" s="392"/>
      <c r="L151" s="392"/>
      <c r="M151" s="392"/>
      <c r="N151" s="392"/>
      <c r="O151" s="392"/>
      <c r="P151" s="392"/>
      <c r="Q151" s="392"/>
      <c r="R151" s="392"/>
      <c r="S151" s="392"/>
      <c r="T151" s="392"/>
      <c r="U151" s="392"/>
      <c r="V151" s="392"/>
      <c r="W151" s="393"/>
      <c r="X151" s="193"/>
      <c r="Y151" s="50"/>
    </row>
    <row r="152" spans="2:25" x14ac:dyDescent="0.25">
      <c r="B152" s="184" t="s">
        <v>218</v>
      </c>
      <c r="C152" s="184"/>
      <c r="D152" s="376" t="s">
        <v>358</v>
      </c>
      <c r="E152" s="376"/>
      <c r="F152" s="376"/>
      <c r="G152" s="376"/>
      <c r="H152" s="376"/>
      <c r="I152" s="376"/>
      <c r="J152" s="376"/>
      <c r="K152" s="376"/>
      <c r="L152" s="376"/>
      <c r="M152" s="376"/>
      <c r="N152" s="376"/>
      <c r="O152" s="376"/>
      <c r="P152" s="376"/>
      <c r="Q152" s="376"/>
      <c r="R152" s="376"/>
      <c r="S152" s="376"/>
      <c r="T152" s="376"/>
      <c r="U152" s="376"/>
      <c r="V152" s="376"/>
      <c r="W152" s="376"/>
      <c r="X152" s="376"/>
      <c r="Y152" s="50"/>
    </row>
    <row r="153" spans="2:25" x14ac:dyDescent="0.25">
      <c r="B153" s="180" t="s">
        <v>200</v>
      </c>
      <c r="C153" s="180"/>
      <c r="D153" s="369" t="s">
        <v>150</v>
      </c>
      <c r="E153" s="369"/>
      <c r="F153" s="369"/>
      <c r="G153" s="369"/>
      <c r="H153" s="369"/>
      <c r="I153" s="369"/>
      <c r="J153" s="369"/>
      <c r="K153" s="369"/>
      <c r="L153" s="369"/>
      <c r="M153" s="369"/>
      <c r="N153" s="369"/>
      <c r="O153" s="369"/>
      <c r="P153" s="369"/>
      <c r="Q153" s="369"/>
      <c r="R153" s="369"/>
      <c r="S153" s="369"/>
      <c r="T153" s="369"/>
      <c r="U153" s="369"/>
      <c r="V153" s="369"/>
      <c r="W153" s="369"/>
      <c r="X153" s="369"/>
      <c r="Y153" s="50"/>
    </row>
    <row r="154" spans="2:25" ht="36" x14ac:dyDescent="0.25">
      <c r="B154" s="177" t="s">
        <v>202</v>
      </c>
      <c r="C154" s="177" t="s">
        <v>833</v>
      </c>
      <c r="D154" s="178" t="s">
        <v>359</v>
      </c>
      <c r="E154" s="177" t="s">
        <v>249</v>
      </c>
      <c r="F154" s="177" t="s">
        <v>360</v>
      </c>
      <c r="G154" s="177" t="s">
        <v>250</v>
      </c>
      <c r="H154" s="177" t="s">
        <v>361</v>
      </c>
      <c r="I154" s="177" t="s">
        <v>149</v>
      </c>
      <c r="J154" s="177" t="s">
        <v>152</v>
      </c>
      <c r="K154" s="177">
        <v>1884810.76</v>
      </c>
      <c r="L154" s="177">
        <f>N154+P154+V154</f>
        <v>4936</v>
      </c>
      <c r="M154" s="177">
        <v>145860.76</v>
      </c>
      <c r="N154" s="177">
        <v>381.99</v>
      </c>
      <c r="O154" s="177">
        <v>141000</v>
      </c>
      <c r="P154" s="54">
        <v>369.25</v>
      </c>
      <c r="Q154" s="177">
        <v>0</v>
      </c>
      <c r="R154" s="177">
        <v>0</v>
      </c>
      <c r="S154" s="177">
        <v>0</v>
      </c>
      <c r="T154" s="177">
        <v>0</v>
      </c>
      <c r="U154" s="177">
        <v>1597950</v>
      </c>
      <c r="V154" s="54">
        <v>4184.76</v>
      </c>
      <c r="W154" s="54">
        <v>0</v>
      </c>
      <c r="X154" s="54">
        <v>0</v>
      </c>
      <c r="Y154" s="50"/>
    </row>
    <row r="155" spans="2:25" ht="36" x14ac:dyDescent="0.25">
      <c r="B155" s="177" t="s">
        <v>204</v>
      </c>
      <c r="C155" s="177" t="s">
        <v>834</v>
      </c>
      <c r="D155" s="178" t="s">
        <v>455</v>
      </c>
      <c r="E155" s="177" t="s">
        <v>249</v>
      </c>
      <c r="F155" s="177" t="s">
        <v>360</v>
      </c>
      <c r="G155" s="177" t="s">
        <v>250</v>
      </c>
      <c r="H155" s="177" t="s">
        <v>361</v>
      </c>
      <c r="I155" s="177" t="s">
        <v>149</v>
      </c>
      <c r="J155" s="177" t="s">
        <v>152</v>
      </c>
      <c r="K155" s="177">
        <v>1108031.3400000001</v>
      </c>
      <c r="L155" s="177">
        <v>1105212.93</v>
      </c>
      <c r="M155" s="177">
        <v>55401.57</v>
      </c>
      <c r="N155" s="177">
        <v>55260.65</v>
      </c>
      <c r="O155" s="177">
        <v>110803.14</v>
      </c>
      <c r="P155" s="54">
        <v>110521.3</v>
      </c>
      <c r="Q155" s="177">
        <v>0</v>
      </c>
      <c r="R155" s="177">
        <v>0</v>
      </c>
      <c r="S155" s="177">
        <v>0</v>
      </c>
      <c r="T155" s="177">
        <v>0</v>
      </c>
      <c r="U155" s="177">
        <v>941826.63</v>
      </c>
      <c r="V155" s="54">
        <v>939430.98</v>
      </c>
      <c r="W155" s="54">
        <v>0</v>
      </c>
      <c r="X155" s="54">
        <v>0</v>
      </c>
      <c r="Y155" s="50"/>
    </row>
    <row r="156" spans="2:25" ht="36" x14ac:dyDescent="0.25">
      <c r="B156" s="177" t="s">
        <v>436</v>
      </c>
      <c r="C156" s="177" t="s">
        <v>835</v>
      </c>
      <c r="D156" s="178" t="s">
        <v>454</v>
      </c>
      <c r="E156" s="177" t="s">
        <v>249</v>
      </c>
      <c r="F156" s="177" t="s">
        <v>360</v>
      </c>
      <c r="G156" s="177" t="s">
        <v>250</v>
      </c>
      <c r="H156" s="177" t="s">
        <v>361</v>
      </c>
      <c r="I156" s="177" t="s">
        <v>149</v>
      </c>
      <c r="J156" s="177" t="s">
        <v>152</v>
      </c>
      <c r="K156" s="177">
        <v>721480.54</v>
      </c>
      <c r="L156" s="177">
        <v>0</v>
      </c>
      <c r="M156" s="177">
        <v>54130</v>
      </c>
      <c r="N156" s="177">
        <v>0</v>
      </c>
      <c r="O156" s="177">
        <v>54110</v>
      </c>
      <c r="P156" s="177">
        <v>0</v>
      </c>
      <c r="Q156" s="177">
        <v>0</v>
      </c>
      <c r="R156" s="177">
        <v>0</v>
      </c>
      <c r="S156" s="177">
        <v>0</v>
      </c>
      <c r="T156" s="177">
        <v>0</v>
      </c>
      <c r="U156" s="177">
        <v>613240.54</v>
      </c>
      <c r="V156" s="54">
        <v>0</v>
      </c>
      <c r="W156" s="54">
        <v>0</v>
      </c>
      <c r="X156" s="54">
        <v>0</v>
      </c>
      <c r="Y156" s="50"/>
    </row>
    <row r="157" spans="2:25" ht="48" x14ac:dyDescent="0.25">
      <c r="B157" s="177" t="s">
        <v>437</v>
      </c>
      <c r="C157" s="177" t="s">
        <v>836</v>
      </c>
      <c r="D157" s="178" t="s">
        <v>362</v>
      </c>
      <c r="E157" s="177" t="s">
        <v>249</v>
      </c>
      <c r="F157" s="177" t="s">
        <v>360</v>
      </c>
      <c r="G157" s="177" t="s">
        <v>250</v>
      </c>
      <c r="H157" s="177" t="s">
        <v>361</v>
      </c>
      <c r="I157" s="177" t="s">
        <v>149</v>
      </c>
      <c r="J157" s="177" t="s">
        <v>152</v>
      </c>
      <c r="K157" s="177">
        <v>721326.73</v>
      </c>
      <c r="L157" s="177">
        <v>0</v>
      </c>
      <c r="M157" s="177">
        <v>54099.51</v>
      </c>
      <c r="N157" s="177">
        <v>0</v>
      </c>
      <c r="O157" s="177">
        <v>54099.51</v>
      </c>
      <c r="P157" s="177">
        <v>0</v>
      </c>
      <c r="Q157" s="177">
        <v>0</v>
      </c>
      <c r="R157" s="177">
        <v>0</v>
      </c>
      <c r="S157" s="177">
        <v>0</v>
      </c>
      <c r="T157" s="177">
        <v>0</v>
      </c>
      <c r="U157" s="177">
        <v>613127.71</v>
      </c>
      <c r="V157" s="54">
        <v>0</v>
      </c>
      <c r="W157" s="54">
        <v>0</v>
      </c>
      <c r="X157" s="54">
        <v>0</v>
      </c>
      <c r="Y157" s="50"/>
    </row>
    <row r="158" spans="2:25" ht="36" x14ac:dyDescent="0.25">
      <c r="B158" s="177" t="s">
        <v>438</v>
      </c>
      <c r="C158" s="177" t="s">
        <v>837</v>
      </c>
      <c r="D158" s="178" t="s">
        <v>363</v>
      </c>
      <c r="E158" s="177" t="s">
        <v>258</v>
      </c>
      <c r="F158" s="177" t="s">
        <v>360</v>
      </c>
      <c r="G158" s="177" t="s">
        <v>269</v>
      </c>
      <c r="H158" s="177" t="s">
        <v>361</v>
      </c>
      <c r="I158" s="177" t="s">
        <v>149</v>
      </c>
      <c r="J158" s="177" t="s">
        <v>152</v>
      </c>
      <c r="K158" s="177">
        <v>2030831.0799999998</v>
      </c>
      <c r="L158" s="177">
        <f>N158+P158+V158</f>
        <v>969074.30999999994</v>
      </c>
      <c r="M158" s="177">
        <v>152312.34</v>
      </c>
      <c r="N158" s="177">
        <v>57680.58</v>
      </c>
      <c r="O158" s="177">
        <v>152312.32999999999</v>
      </c>
      <c r="P158" s="54">
        <v>73896.789999999994</v>
      </c>
      <c r="Q158" s="177">
        <v>0</v>
      </c>
      <c r="R158" s="177">
        <v>0</v>
      </c>
      <c r="S158" s="177">
        <v>0</v>
      </c>
      <c r="T158" s="177">
        <v>0</v>
      </c>
      <c r="U158" s="177">
        <v>1726206.41</v>
      </c>
      <c r="V158" s="54">
        <v>837496.94</v>
      </c>
      <c r="W158" s="54">
        <v>0</v>
      </c>
      <c r="X158" s="54">
        <v>0</v>
      </c>
      <c r="Y158" s="50"/>
    </row>
    <row r="159" spans="2:25" ht="36" x14ac:dyDescent="0.25">
      <c r="B159" s="177" t="s">
        <v>439</v>
      </c>
      <c r="C159" s="177" t="s">
        <v>838</v>
      </c>
      <c r="D159" s="178" t="s">
        <v>364</v>
      </c>
      <c r="E159" s="177" t="s">
        <v>249</v>
      </c>
      <c r="F159" s="177" t="s">
        <v>360</v>
      </c>
      <c r="G159" s="177" t="s">
        <v>250</v>
      </c>
      <c r="H159" s="177" t="s">
        <v>361</v>
      </c>
      <c r="I159" s="177" t="s">
        <v>149</v>
      </c>
      <c r="J159" s="177" t="s">
        <v>152</v>
      </c>
      <c r="K159" s="177">
        <v>836416.82000000007</v>
      </c>
      <c r="L159" s="177">
        <f>N159+P159+V159</f>
        <v>46012.630000000005</v>
      </c>
      <c r="M159" s="177">
        <v>62731.27</v>
      </c>
      <c r="N159" s="177">
        <v>1735.43</v>
      </c>
      <c r="O159" s="177">
        <v>62731.27</v>
      </c>
      <c r="P159" s="54">
        <v>3590.04</v>
      </c>
      <c r="Q159" s="177">
        <v>0</v>
      </c>
      <c r="R159" s="177">
        <v>0</v>
      </c>
      <c r="S159" s="177">
        <v>0</v>
      </c>
      <c r="T159" s="177">
        <v>0</v>
      </c>
      <c r="U159" s="177">
        <v>710954.28</v>
      </c>
      <c r="V159" s="54">
        <v>40687.160000000003</v>
      </c>
      <c r="W159" s="54">
        <v>0</v>
      </c>
      <c r="X159" s="54">
        <v>0</v>
      </c>
      <c r="Y159" s="50"/>
    </row>
    <row r="160" spans="2:25" x14ac:dyDescent="0.25">
      <c r="B160" s="180" t="s">
        <v>440</v>
      </c>
      <c r="C160" s="180"/>
      <c r="D160" s="380" t="s">
        <v>154</v>
      </c>
      <c r="E160" s="369"/>
      <c r="F160" s="369"/>
      <c r="G160" s="369"/>
      <c r="H160" s="369"/>
      <c r="I160" s="369"/>
      <c r="J160" s="369"/>
      <c r="K160" s="369"/>
      <c r="L160" s="369"/>
      <c r="M160" s="369"/>
      <c r="N160" s="369"/>
      <c r="O160" s="369"/>
      <c r="P160" s="369"/>
      <c r="Q160" s="369"/>
      <c r="R160" s="369"/>
      <c r="S160" s="369"/>
      <c r="T160" s="369"/>
      <c r="U160" s="369"/>
      <c r="V160" s="369"/>
      <c r="W160" s="369"/>
      <c r="X160" s="369"/>
      <c r="Y160" s="50"/>
    </row>
    <row r="161" spans="2:25" x14ac:dyDescent="0.25">
      <c r="B161" s="371" t="s">
        <v>441</v>
      </c>
      <c r="C161" s="371" t="s">
        <v>839</v>
      </c>
      <c r="D161" s="386" t="s">
        <v>795</v>
      </c>
      <c r="E161" s="372" t="s">
        <v>252</v>
      </c>
      <c r="F161" s="371" t="s">
        <v>360</v>
      </c>
      <c r="G161" s="371" t="s">
        <v>253</v>
      </c>
      <c r="H161" s="371" t="s">
        <v>365</v>
      </c>
      <c r="I161" s="371" t="s">
        <v>157</v>
      </c>
      <c r="J161" s="371" t="s">
        <v>152</v>
      </c>
      <c r="K161" s="371">
        <v>1022900</v>
      </c>
      <c r="L161" s="371">
        <v>1002003</v>
      </c>
      <c r="M161" s="371">
        <v>77000</v>
      </c>
      <c r="N161" s="371">
        <v>75150.23</v>
      </c>
      <c r="O161" s="371">
        <v>77000</v>
      </c>
      <c r="P161" s="375">
        <v>75150.23</v>
      </c>
      <c r="Q161" s="378">
        <v>0</v>
      </c>
      <c r="R161" s="373">
        <v>0</v>
      </c>
      <c r="S161" s="372">
        <v>0</v>
      </c>
      <c r="T161" s="373">
        <v>0</v>
      </c>
      <c r="U161" s="371">
        <v>868900</v>
      </c>
      <c r="V161" s="375">
        <v>851702.54</v>
      </c>
      <c r="W161" s="375">
        <v>0</v>
      </c>
      <c r="X161" s="373">
        <v>0</v>
      </c>
      <c r="Y161" s="50"/>
    </row>
    <row r="162" spans="2:25" ht="48" customHeight="1" x14ac:dyDescent="0.25">
      <c r="B162" s="371"/>
      <c r="C162" s="371"/>
      <c r="D162" s="387"/>
      <c r="E162" s="372"/>
      <c r="F162" s="371"/>
      <c r="G162" s="371"/>
      <c r="H162" s="371"/>
      <c r="I162" s="371"/>
      <c r="J162" s="371"/>
      <c r="K162" s="371"/>
      <c r="L162" s="371"/>
      <c r="M162" s="371"/>
      <c r="N162" s="371"/>
      <c r="O162" s="371"/>
      <c r="P162" s="375"/>
      <c r="Q162" s="378"/>
      <c r="R162" s="374"/>
      <c r="S162" s="372"/>
      <c r="T162" s="374"/>
      <c r="U162" s="371"/>
      <c r="V162" s="375"/>
      <c r="W162" s="375"/>
      <c r="X162" s="374"/>
      <c r="Y162" s="50"/>
    </row>
    <row r="163" spans="2:25" x14ac:dyDescent="0.25">
      <c r="B163" s="180" t="s">
        <v>442</v>
      </c>
      <c r="C163" s="180"/>
      <c r="D163" s="369" t="s">
        <v>366</v>
      </c>
      <c r="E163" s="369"/>
      <c r="F163" s="369"/>
      <c r="G163" s="380"/>
      <c r="H163" s="369"/>
      <c r="I163" s="369"/>
      <c r="J163" s="369"/>
      <c r="K163" s="369"/>
      <c r="L163" s="369"/>
      <c r="M163" s="369"/>
      <c r="N163" s="369"/>
      <c r="O163" s="369"/>
      <c r="P163" s="369"/>
      <c r="Q163" s="369"/>
      <c r="R163" s="377"/>
      <c r="S163" s="369"/>
      <c r="T163" s="369"/>
      <c r="U163" s="369"/>
      <c r="V163" s="369"/>
      <c r="W163" s="369"/>
      <c r="X163" s="369"/>
      <c r="Y163" s="50"/>
    </row>
    <row r="164" spans="2:25" ht="20.25" customHeight="1" x14ac:dyDescent="0.25">
      <c r="B164" s="371" t="s">
        <v>443</v>
      </c>
      <c r="C164" s="371" t="s">
        <v>699</v>
      </c>
      <c r="D164" s="381" t="s">
        <v>698</v>
      </c>
      <c r="E164" s="371" t="s">
        <v>252</v>
      </c>
      <c r="F164" s="378" t="s">
        <v>360</v>
      </c>
      <c r="G164" s="371" t="s">
        <v>253</v>
      </c>
      <c r="H164" s="372" t="s">
        <v>367</v>
      </c>
      <c r="I164" s="371" t="s">
        <v>157</v>
      </c>
      <c r="J164" s="371" t="s">
        <v>152</v>
      </c>
      <c r="K164" s="371">
        <v>598000</v>
      </c>
      <c r="L164" s="371">
        <v>0</v>
      </c>
      <c r="M164" s="371">
        <v>44850</v>
      </c>
      <c r="N164" s="371">
        <v>0</v>
      </c>
      <c r="O164" s="371">
        <v>44850</v>
      </c>
      <c r="P164" s="375">
        <v>0</v>
      </c>
      <c r="Q164" s="371">
        <v>0</v>
      </c>
      <c r="R164" s="375">
        <v>0</v>
      </c>
      <c r="S164" s="371">
        <v>0</v>
      </c>
      <c r="T164" s="373">
        <v>0</v>
      </c>
      <c r="U164" s="371">
        <v>508300</v>
      </c>
      <c r="V164" s="373">
        <v>0</v>
      </c>
      <c r="W164" s="375">
        <v>0</v>
      </c>
      <c r="X164" s="373">
        <v>0</v>
      </c>
      <c r="Y164" s="50"/>
    </row>
    <row r="165" spans="2:25" x14ac:dyDescent="0.25">
      <c r="B165" s="371"/>
      <c r="C165" s="371"/>
      <c r="D165" s="381"/>
      <c r="E165" s="371"/>
      <c r="F165" s="371"/>
      <c r="G165" s="371"/>
      <c r="H165" s="371"/>
      <c r="I165" s="371"/>
      <c r="J165" s="371"/>
      <c r="K165" s="371"/>
      <c r="L165" s="371"/>
      <c r="M165" s="371"/>
      <c r="N165" s="371"/>
      <c r="O165" s="371"/>
      <c r="P165" s="375"/>
      <c r="Q165" s="371"/>
      <c r="R165" s="375"/>
      <c r="S165" s="371"/>
      <c r="T165" s="374"/>
      <c r="U165" s="371"/>
      <c r="V165" s="374"/>
      <c r="W165" s="375"/>
      <c r="X165" s="374"/>
      <c r="Y165" s="50"/>
    </row>
    <row r="166" spans="2:25" ht="21.75" customHeight="1" x14ac:dyDescent="0.25">
      <c r="B166" s="184" t="s">
        <v>444</v>
      </c>
      <c r="C166" s="184"/>
      <c r="D166" s="391" t="s">
        <v>368</v>
      </c>
      <c r="E166" s="392"/>
      <c r="F166" s="392"/>
      <c r="G166" s="392"/>
      <c r="H166" s="392"/>
      <c r="I166" s="392"/>
      <c r="J166" s="392"/>
      <c r="K166" s="392"/>
      <c r="L166" s="392"/>
      <c r="M166" s="392"/>
      <c r="N166" s="392"/>
      <c r="O166" s="392"/>
      <c r="P166" s="392"/>
      <c r="Q166" s="392"/>
      <c r="R166" s="392"/>
      <c r="S166" s="392"/>
      <c r="T166" s="392"/>
      <c r="U166" s="392"/>
      <c r="V166" s="392"/>
      <c r="W166" s="392"/>
      <c r="X166" s="393"/>
      <c r="Y166" s="50"/>
    </row>
    <row r="167" spans="2:25" x14ac:dyDescent="0.25">
      <c r="B167" s="180" t="s">
        <v>445</v>
      </c>
      <c r="C167" s="180"/>
      <c r="D167" s="369" t="s">
        <v>369</v>
      </c>
      <c r="E167" s="369"/>
      <c r="F167" s="369"/>
      <c r="G167" s="369"/>
      <c r="H167" s="369"/>
      <c r="I167" s="369"/>
      <c r="J167" s="369"/>
      <c r="K167" s="369"/>
      <c r="L167" s="369"/>
      <c r="M167" s="369"/>
      <c r="N167" s="369"/>
      <c r="O167" s="369"/>
      <c r="P167" s="369"/>
      <c r="Q167" s="369"/>
      <c r="R167" s="369"/>
      <c r="S167" s="369"/>
      <c r="T167" s="369"/>
      <c r="U167" s="369"/>
      <c r="V167" s="369"/>
      <c r="W167" s="369"/>
      <c r="X167" s="369"/>
      <c r="Y167" s="50"/>
    </row>
    <row r="168" spans="2:25" ht="36" x14ac:dyDescent="0.25">
      <c r="B168" s="177" t="s">
        <v>446</v>
      </c>
      <c r="C168" s="177" t="s">
        <v>700</v>
      </c>
      <c r="D168" s="178" t="s">
        <v>370</v>
      </c>
      <c r="E168" s="177" t="s">
        <v>254</v>
      </c>
      <c r="F168" s="177" t="s">
        <v>360</v>
      </c>
      <c r="G168" s="177" t="s">
        <v>273</v>
      </c>
      <c r="H168" s="177" t="s">
        <v>148</v>
      </c>
      <c r="I168" s="177" t="s">
        <v>149</v>
      </c>
      <c r="J168" s="177" t="s">
        <v>32</v>
      </c>
      <c r="K168" s="177">
        <v>428553.35000000003</v>
      </c>
      <c r="L168" s="177">
        <v>0</v>
      </c>
      <c r="M168" s="177">
        <v>32141.51</v>
      </c>
      <c r="N168" s="177">
        <v>0</v>
      </c>
      <c r="O168" s="177">
        <v>32141.51</v>
      </c>
      <c r="P168" s="54">
        <v>0</v>
      </c>
      <c r="Q168" s="177">
        <v>0</v>
      </c>
      <c r="R168" s="177">
        <v>0</v>
      </c>
      <c r="S168" s="177">
        <v>0</v>
      </c>
      <c r="T168" s="54">
        <v>0</v>
      </c>
      <c r="U168" s="177">
        <v>364270.33</v>
      </c>
      <c r="V168" s="54">
        <v>0</v>
      </c>
      <c r="W168" s="54">
        <v>0</v>
      </c>
      <c r="X168" s="54">
        <v>0</v>
      </c>
      <c r="Y168" s="50"/>
    </row>
    <row r="169" spans="2:25" ht="36" x14ac:dyDescent="0.25">
      <c r="B169" s="177" t="s">
        <v>447</v>
      </c>
      <c r="C169" s="177" t="s">
        <v>701</v>
      </c>
      <c r="D169" s="178" t="s">
        <v>371</v>
      </c>
      <c r="E169" s="177" t="s">
        <v>254</v>
      </c>
      <c r="F169" s="177" t="s">
        <v>360</v>
      </c>
      <c r="G169" s="177" t="s">
        <v>273</v>
      </c>
      <c r="H169" s="177" t="s">
        <v>148</v>
      </c>
      <c r="I169" s="177" t="s">
        <v>149</v>
      </c>
      <c r="J169" s="177" t="s">
        <v>32</v>
      </c>
      <c r="K169" s="177">
        <v>853884.96</v>
      </c>
      <c r="L169" s="177">
        <v>0</v>
      </c>
      <c r="M169" s="177">
        <v>64041.38</v>
      </c>
      <c r="N169" s="177">
        <v>0</v>
      </c>
      <c r="O169" s="177">
        <v>64041.38</v>
      </c>
      <c r="P169" s="54">
        <v>0</v>
      </c>
      <c r="Q169" s="177">
        <v>0</v>
      </c>
      <c r="R169" s="177">
        <v>0</v>
      </c>
      <c r="S169" s="177">
        <v>0</v>
      </c>
      <c r="T169" s="54">
        <v>0</v>
      </c>
      <c r="U169" s="177">
        <v>725802.2</v>
      </c>
      <c r="V169" s="54">
        <v>0</v>
      </c>
      <c r="W169" s="54">
        <v>0</v>
      </c>
      <c r="X169" s="54">
        <v>0</v>
      </c>
      <c r="Y169" s="50"/>
    </row>
    <row r="170" spans="2:25" ht="36" x14ac:dyDescent="0.25">
      <c r="B170" s="177" t="s">
        <v>448</v>
      </c>
      <c r="C170" s="177" t="s">
        <v>702</v>
      </c>
      <c r="D170" s="178" t="s">
        <v>372</v>
      </c>
      <c r="E170" s="177" t="s">
        <v>254</v>
      </c>
      <c r="F170" s="177" t="s">
        <v>360</v>
      </c>
      <c r="G170" s="177" t="s">
        <v>273</v>
      </c>
      <c r="H170" s="177" t="s">
        <v>148</v>
      </c>
      <c r="I170" s="177" t="s">
        <v>149</v>
      </c>
      <c r="J170" s="177" t="s">
        <v>32</v>
      </c>
      <c r="K170" s="177">
        <v>422028.32</v>
      </c>
      <c r="L170" s="177">
        <v>0</v>
      </c>
      <c r="M170" s="177">
        <v>31652.13</v>
      </c>
      <c r="N170" s="177">
        <v>0</v>
      </c>
      <c r="O170" s="177">
        <v>31652.13</v>
      </c>
      <c r="P170" s="54">
        <v>0</v>
      </c>
      <c r="Q170" s="177">
        <v>0</v>
      </c>
      <c r="R170" s="177">
        <v>0</v>
      </c>
      <c r="S170" s="177">
        <v>0</v>
      </c>
      <c r="T170" s="54">
        <v>0</v>
      </c>
      <c r="U170" s="177">
        <v>358724.06</v>
      </c>
      <c r="V170" s="54">
        <v>0</v>
      </c>
      <c r="W170" s="54">
        <v>0</v>
      </c>
      <c r="X170" s="54">
        <v>0</v>
      </c>
      <c r="Y170" s="50"/>
    </row>
    <row r="171" spans="2:25" ht="36" x14ac:dyDescent="0.25">
      <c r="B171" s="177" t="s">
        <v>449</v>
      </c>
      <c r="C171" s="177" t="s">
        <v>703</v>
      </c>
      <c r="D171" s="178" t="s">
        <v>373</v>
      </c>
      <c r="E171" s="177" t="s">
        <v>249</v>
      </c>
      <c r="F171" s="177" t="s">
        <v>360</v>
      </c>
      <c r="G171" s="177" t="s">
        <v>250</v>
      </c>
      <c r="H171" s="177" t="s">
        <v>148</v>
      </c>
      <c r="I171" s="177" t="s">
        <v>149</v>
      </c>
      <c r="J171" s="177" t="s">
        <v>32</v>
      </c>
      <c r="K171" s="177">
        <v>970065.54999999993</v>
      </c>
      <c r="L171" s="177">
        <v>0</v>
      </c>
      <c r="M171" s="177">
        <v>72754.92</v>
      </c>
      <c r="N171" s="177">
        <v>0</v>
      </c>
      <c r="O171" s="177">
        <v>72754.92</v>
      </c>
      <c r="P171" s="54">
        <v>0</v>
      </c>
      <c r="Q171" s="177">
        <v>0</v>
      </c>
      <c r="R171" s="177">
        <v>0</v>
      </c>
      <c r="S171" s="177">
        <v>0</v>
      </c>
      <c r="T171" s="54">
        <v>0</v>
      </c>
      <c r="U171" s="177">
        <v>824555.71</v>
      </c>
      <c r="V171" s="54">
        <v>0</v>
      </c>
      <c r="W171" s="54">
        <v>0</v>
      </c>
      <c r="X171" s="54">
        <v>0</v>
      </c>
      <c r="Y171" s="50"/>
    </row>
    <row r="172" spans="2:25" ht="36" x14ac:dyDescent="0.25">
      <c r="B172" s="177" t="s">
        <v>450</v>
      </c>
      <c r="C172" s="177" t="s">
        <v>704</v>
      </c>
      <c r="D172" s="178" t="s">
        <v>374</v>
      </c>
      <c r="E172" s="177" t="s">
        <v>249</v>
      </c>
      <c r="F172" s="177" t="s">
        <v>360</v>
      </c>
      <c r="G172" s="177" t="s">
        <v>250</v>
      </c>
      <c r="H172" s="177" t="s">
        <v>148</v>
      </c>
      <c r="I172" s="177" t="s">
        <v>149</v>
      </c>
      <c r="J172" s="177" t="s">
        <v>32</v>
      </c>
      <c r="K172" s="177">
        <v>1165561.22</v>
      </c>
      <c r="L172" s="177">
        <v>0</v>
      </c>
      <c r="M172" s="177">
        <v>110458.22</v>
      </c>
      <c r="N172" s="177">
        <v>0</v>
      </c>
      <c r="O172" s="177">
        <v>85549</v>
      </c>
      <c r="P172" s="54">
        <v>0</v>
      </c>
      <c r="Q172" s="177">
        <v>0</v>
      </c>
      <c r="R172" s="177">
        <v>0</v>
      </c>
      <c r="S172" s="177">
        <v>0</v>
      </c>
      <c r="T172" s="54">
        <v>0</v>
      </c>
      <c r="U172" s="177">
        <v>969554</v>
      </c>
      <c r="V172" s="54">
        <v>0</v>
      </c>
      <c r="W172" s="54">
        <v>0</v>
      </c>
      <c r="X172" s="54">
        <v>0</v>
      </c>
      <c r="Y172" s="50"/>
    </row>
    <row r="173" spans="2:25" ht="36" x14ac:dyDescent="0.25">
      <c r="B173" s="177" t="s">
        <v>451</v>
      </c>
      <c r="C173" s="177" t="s">
        <v>705</v>
      </c>
      <c r="D173" s="178" t="s">
        <v>375</v>
      </c>
      <c r="E173" s="177" t="s">
        <v>249</v>
      </c>
      <c r="F173" s="177" t="s">
        <v>360</v>
      </c>
      <c r="G173" s="177" t="s">
        <v>250</v>
      </c>
      <c r="H173" s="177" t="s">
        <v>148</v>
      </c>
      <c r="I173" s="177" t="s">
        <v>149</v>
      </c>
      <c r="J173" s="177" t="s">
        <v>32</v>
      </c>
      <c r="K173" s="177">
        <v>393438.4</v>
      </c>
      <c r="L173" s="177">
        <v>3993</v>
      </c>
      <c r="M173" s="177">
        <v>29507.88</v>
      </c>
      <c r="N173" s="177">
        <v>299.47000000000003</v>
      </c>
      <c r="O173" s="177">
        <v>29507.88</v>
      </c>
      <c r="P173" s="54">
        <v>299.48</v>
      </c>
      <c r="Q173" s="177">
        <v>0</v>
      </c>
      <c r="R173" s="177">
        <v>0</v>
      </c>
      <c r="S173" s="177">
        <v>0</v>
      </c>
      <c r="T173" s="54">
        <v>0</v>
      </c>
      <c r="U173" s="177">
        <v>334422.64</v>
      </c>
      <c r="V173" s="54">
        <v>3394.05</v>
      </c>
      <c r="W173" s="54">
        <v>0</v>
      </c>
      <c r="X173" s="54">
        <v>0</v>
      </c>
      <c r="Y173" s="50"/>
    </row>
    <row r="174" spans="2:25" x14ac:dyDescent="0.25">
      <c r="B174" s="180" t="s">
        <v>452</v>
      </c>
      <c r="C174" s="180"/>
      <c r="D174" s="369" t="s">
        <v>158</v>
      </c>
      <c r="E174" s="369"/>
      <c r="F174" s="369"/>
      <c r="G174" s="369"/>
      <c r="H174" s="380"/>
      <c r="I174" s="369"/>
      <c r="J174" s="369"/>
      <c r="K174" s="369"/>
      <c r="L174" s="369"/>
      <c r="M174" s="369"/>
      <c r="N174" s="369"/>
      <c r="O174" s="369"/>
      <c r="P174" s="369"/>
      <c r="Q174" s="369"/>
      <c r="R174" s="369"/>
      <c r="S174" s="369"/>
      <c r="T174" s="369"/>
      <c r="U174" s="369"/>
      <c r="V174" s="369"/>
      <c r="W174" s="369"/>
      <c r="X174" s="369"/>
      <c r="Y174" s="50"/>
    </row>
    <row r="175" spans="2:25" ht="80.25" customHeight="1" x14ac:dyDescent="0.25">
      <c r="B175" s="371" t="s">
        <v>453</v>
      </c>
      <c r="C175" s="371"/>
      <c r="D175" s="381" t="s">
        <v>236</v>
      </c>
      <c r="E175" s="371" t="s">
        <v>376</v>
      </c>
      <c r="F175" s="371" t="s">
        <v>377</v>
      </c>
      <c r="G175" s="378" t="s">
        <v>378</v>
      </c>
      <c r="H175" s="191">
        <v>7.2</v>
      </c>
      <c r="I175" s="372" t="s">
        <v>149</v>
      </c>
      <c r="J175" s="371" t="s">
        <v>32</v>
      </c>
      <c r="K175" s="371">
        <v>4865298</v>
      </c>
      <c r="L175" s="371">
        <f>N175+V175</f>
        <v>614916</v>
      </c>
      <c r="M175" s="371">
        <v>973060</v>
      </c>
      <c r="N175" s="371">
        <v>92237.4</v>
      </c>
      <c r="O175" s="371">
        <v>0</v>
      </c>
      <c r="P175" s="375">
        <v>0</v>
      </c>
      <c r="Q175" s="371">
        <v>0</v>
      </c>
      <c r="R175" s="371">
        <v>0</v>
      </c>
      <c r="S175" s="371">
        <v>0</v>
      </c>
      <c r="T175" s="371">
        <v>0</v>
      </c>
      <c r="U175" s="371">
        <v>3892238</v>
      </c>
      <c r="V175" s="375">
        <v>522678.6</v>
      </c>
      <c r="W175" s="375">
        <v>0</v>
      </c>
      <c r="X175" s="375">
        <v>0</v>
      </c>
      <c r="Y175" s="50"/>
    </row>
    <row r="176" spans="2:25" x14ac:dyDescent="0.25">
      <c r="B176" s="371"/>
      <c r="C176" s="371"/>
      <c r="D176" s="381"/>
      <c r="E176" s="371"/>
      <c r="F176" s="371"/>
      <c r="G176" s="378"/>
      <c r="H176" s="181">
        <v>7.6</v>
      </c>
      <c r="I176" s="372"/>
      <c r="J176" s="371"/>
      <c r="K176" s="371"/>
      <c r="L176" s="371"/>
      <c r="M176" s="371"/>
      <c r="N176" s="371"/>
      <c r="O176" s="371"/>
      <c r="P176" s="375"/>
      <c r="Q176" s="371"/>
      <c r="R176" s="371"/>
      <c r="S176" s="371"/>
      <c r="T176" s="371"/>
      <c r="U176" s="371"/>
      <c r="V176" s="375"/>
      <c r="W176" s="375"/>
      <c r="X176" s="375"/>
      <c r="Y176" s="50"/>
    </row>
    <row r="177" spans="2:25" x14ac:dyDescent="0.25">
      <c r="B177" s="184">
        <v>3</v>
      </c>
      <c r="C177" s="184"/>
      <c r="D177" s="391" t="s">
        <v>390</v>
      </c>
      <c r="E177" s="392"/>
      <c r="F177" s="392"/>
      <c r="G177" s="392"/>
      <c r="H177" s="403"/>
      <c r="I177" s="392"/>
      <c r="J177" s="392"/>
      <c r="K177" s="392"/>
      <c r="L177" s="392"/>
      <c r="M177" s="392"/>
      <c r="N177" s="392"/>
      <c r="O177" s="392"/>
      <c r="P177" s="392"/>
      <c r="Q177" s="392"/>
      <c r="R177" s="392"/>
      <c r="S177" s="392"/>
      <c r="T177" s="392"/>
      <c r="U177" s="392"/>
      <c r="V177" s="392"/>
      <c r="W177" s="392"/>
      <c r="X177" s="393"/>
      <c r="Y177" s="50"/>
    </row>
    <row r="178" spans="2:25" x14ac:dyDescent="0.25">
      <c r="B178" s="184">
        <v>3.1</v>
      </c>
      <c r="C178" s="184"/>
      <c r="D178" s="376" t="s">
        <v>379</v>
      </c>
      <c r="E178" s="376"/>
      <c r="F178" s="376"/>
      <c r="G178" s="376"/>
      <c r="H178" s="376"/>
      <c r="I178" s="376"/>
      <c r="J178" s="376"/>
      <c r="K178" s="376"/>
      <c r="L178" s="376"/>
      <c r="M178" s="376"/>
      <c r="N178" s="376"/>
      <c r="O178" s="376"/>
      <c r="P178" s="376"/>
      <c r="Q178" s="376"/>
      <c r="R178" s="376"/>
      <c r="S178" s="376"/>
      <c r="T178" s="376"/>
      <c r="U178" s="376"/>
      <c r="V178" s="376"/>
      <c r="W178" s="376"/>
      <c r="X178" s="376"/>
      <c r="Y178" s="50"/>
    </row>
    <row r="179" spans="2:25" x14ac:dyDescent="0.25">
      <c r="B179" s="184" t="s">
        <v>219</v>
      </c>
      <c r="C179" s="184"/>
      <c r="D179" s="376" t="s">
        <v>380</v>
      </c>
      <c r="E179" s="376"/>
      <c r="F179" s="376"/>
      <c r="G179" s="376"/>
      <c r="H179" s="376"/>
      <c r="I179" s="376"/>
      <c r="J179" s="376"/>
      <c r="K179" s="376"/>
      <c r="L179" s="376"/>
      <c r="M179" s="376"/>
      <c r="N179" s="376"/>
      <c r="O179" s="376"/>
      <c r="P179" s="376"/>
      <c r="Q179" s="376"/>
      <c r="R179" s="376"/>
      <c r="S179" s="376"/>
      <c r="T179" s="376"/>
      <c r="U179" s="376"/>
      <c r="V179" s="376"/>
      <c r="W179" s="376"/>
      <c r="X179" s="376"/>
      <c r="Y179" s="50"/>
    </row>
    <row r="180" spans="2:25" x14ac:dyDescent="0.25">
      <c r="B180" s="180" t="s">
        <v>205</v>
      </c>
      <c r="C180" s="180"/>
      <c r="D180" s="369" t="s">
        <v>201</v>
      </c>
      <c r="E180" s="369"/>
      <c r="F180" s="369"/>
      <c r="G180" s="369"/>
      <c r="H180" s="369"/>
      <c r="I180" s="369"/>
      <c r="J180" s="369"/>
      <c r="K180" s="369"/>
      <c r="L180" s="369"/>
      <c r="M180" s="369"/>
      <c r="N180" s="369"/>
      <c r="O180" s="369"/>
      <c r="P180" s="369"/>
      <c r="Q180" s="369"/>
      <c r="R180" s="369"/>
      <c r="S180" s="369"/>
      <c r="T180" s="369"/>
      <c r="U180" s="369"/>
      <c r="V180" s="369"/>
      <c r="W180" s="369"/>
      <c r="X180" s="369"/>
      <c r="Y180" s="50"/>
    </row>
    <row r="181" spans="2:25" ht="36" x14ac:dyDescent="0.25">
      <c r="B181" s="177" t="s">
        <v>207</v>
      </c>
      <c r="C181" s="177"/>
      <c r="D181" s="178" t="s">
        <v>381</v>
      </c>
      <c r="E181" s="177" t="s">
        <v>252</v>
      </c>
      <c r="F181" s="177" t="s">
        <v>360</v>
      </c>
      <c r="G181" s="177" t="s">
        <v>253</v>
      </c>
      <c r="H181" s="177" t="s">
        <v>203</v>
      </c>
      <c r="I181" s="177" t="s">
        <v>149</v>
      </c>
      <c r="J181" s="177" t="s">
        <v>32</v>
      </c>
      <c r="K181" s="177">
        <v>342733.49</v>
      </c>
      <c r="L181" s="177">
        <v>59529.5</v>
      </c>
      <c r="M181" s="177">
        <v>51410.03</v>
      </c>
      <c r="N181" s="177">
        <v>8929.43</v>
      </c>
      <c r="O181" s="177">
        <v>0</v>
      </c>
      <c r="P181" s="54">
        <v>0</v>
      </c>
      <c r="Q181" s="177">
        <v>0</v>
      </c>
      <c r="R181" s="54">
        <v>0</v>
      </c>
      <c r="S181" s="177">
        <v>0</v>
      </c>
      <c r="T181" s="54">
        <v>0</v>
      </c>
      <c r="U181" s="177">
        <v>291323.46000000002</v>
      </c>
      <c r="V181" s="54">
        <v>50600.07</v>
      </c>
      <c r="W181" s="54">
        <v>0</v>
      </c>
      <c r="X181" s="54">
        <v>0</v>
      </c>
      <c r="Y181" s="50"/>
    </row>
    <row r="182" spans="2:25" x14ac:dyDescent="0.25">
      <c r="B182" s="399" t="s">
        <v>23</v>
      </c>
      <c r="C182" s="399"/>
      <c r="D182" s="399"/>
      <c r="E182" s="399"/>
      <c r="F182" s="399"/>
      <c r="G182" s="399"/>
      <c r="H182" s="399"/>
      <c r="I182" s="399"/>
      <c r="J182" s="399"/>
      <c r="K182" s="196">
        <f>K181+K175+K173+K172+K171+K170+K169+K168+K164+K161+K159+K158+K157+K156+K155+K154+K150+K149+K148+K147+K146+K145+K144+K142+K141+K140+K139+K138+K137+K135+K134+K133+K131+K129+K126+K122+K120+K118+K116+K114+K112+K110+K108+K106+K104+K102+K100+K98+K95+K93+K88+K87+K86+K85+K84+K82+K81+K80+K78+K77+K76+K75+K74+K73+K72+K71+K70+K69+K68+K67+K66+K65+K64+K63+K62+K61+K60+K59+K58+K57+K56+K55+K54+K53+K52+K50+K49+K48+K47+K46+K43+K42+K40+K41+K36+K35+K33+K29+K28+K27+K26+K24+K21+K22+K20+K19+K17+K15+K14+K13</f>
        <v>59479713.590000004</v>
      </c>
      <c r="L182" s="196">
        <f>L181+L173+L161+L159+L158+L155+L154+L150+L149+L147+L146+L144+L138+L137+L135+L134+L133+L131+L129+L122+L118+L116+L110+L106+L102+L100+L98+L87+L84+L82+L81+L80+L70+L69+L60+L50+L49+L48+L47+L46+L43+L41+L40+L36+L35+L33+L29+L28+L27+L26+L24+L22+L21+L20+L19+L17+L15</f>
        <v>16482979.99</v>
      </c>
      <c r="M182" s="196">
        <f>M181+M175+M173+M172+M171+M170+M169+M168+M164+M161+M159+M158+M157+M156+M155+M154+M150+M149+M148+M147+M146+M145+M144+M142+M141+M139+M138+M137+M135+M133+M129+M126+M122+M120+M118+M116+M114+M112+M110+M108+M106+M104+M102+M100+M98+M93+M88+M87+M86+M85+M84+M82+M81+M80+M77+M73+M71+M65+M53+M52+M50+M49+M48+M47+M46+M41++M36+M35+M33+M28+M29+M27+M26+M24+M22+M21+M20+M19+M17+M15+M14+M13</f>
        <v>7573340.6799999997</v>
      </c>
      <c r="N182" s="196">
        <f>N181+N173+N161+N159+N158+N155+N154+N150+N149+N147+N146+N144+N138+N137+N135+N133+N129+N122+N118+N116+N110+N106+N102+N100+N98+N84+N82+N81+N80+N50+N49+N48+N46+N47+N41+N36+N35+N33+N29+N28+N27+N26+N24+N22+N21+N20+N19+N17+N15</f>
        <v>2326369.7000000002</v>
      </c>
      <c r="O182" s="196">
        <f>O173+O172+O171+O170+O169+O168+O164+O161+O159+O158+O157+O156+O155+O154+O88+O87+O86+O85+O84+O82+O81+O80+O78+O77+O76+O75+O74+O73+O72+O71+O70+O69+O68+O67+O66+O65+O64+O63+O62+O61+O60+O59+O58+O57+O56+O55+O54+O53+O52+O43+O42+O40+O22+O21+O20+O19+O17+O15+O14+O13</f>
        <v>1469846.6500000001</v>
      </c>
      <c r="P182" s="196">
        <f>P173+P161+P159+P158+P155+P154+P87+P84+P82+P81+P80+P70+P69+P60+P43+P40+P22+P21+P20+P19+P17+P15</f>
        <v>385844.68999999989</v>
      </c>
      <c r="Q182" s="196">
        <f>Q140+Q137+Q135+Q134+Q131+Q95+Q78+Q76+Q75+Q74+Q72+Q70+Q69+Q68+Q67+Q66+Q64+Q62+Q63+Q61+Q60+Q59+Q58+Q57+Q56+Q55+Q54+Q52+Q42</f>
        <v>2859503.85</v>
      </c>
      <c r="R182" s="196">
        <f>R137+R135+R134+R131+R70+R69+R60</f>
        <v>717971.29999999993</v>
      </c>
      <c r="S182" s="196">
        <f>S118</f>
        <v>138967.14000000001</v>
      </c>
      <c r="T182" s="196">
        <v>0</v>
      </c>
      <c r="U182" s="196">
        <f>U181+U175+U173+U172+U171+U170+U169+U168+U164+U161+U159+U158+U157+U156+U155+U154+U150+U149+U148+U147+U146+U145+U144+U142+U141+U140+U139+U138+U137+U135+U134+U133+U131+U129+U126+U122+U120+U118+U116+U114+U112+U110+U108+U106+U104+U102+U100+U98+U95+U93+U88+U87+U86+U85+U84+U82+U81+U80+U78+U77+U76+U75+U74+U73+U72+U71+U70+U69+U68+U67+U66+U65+U64+U63+U61+U62+U60+U59+U58+U57+U56+U55+U54+U53+U52+U50+U49+U48+U47+U46+U43+U42+U40+U41+U36+U35+U33+U29+U28+U26+U27+U24+U22+U21+U20+U19+U17+U15+U14+U13</f>
        <v>47438055.320000015</v>
      </c>
      <c r="V182" s="196">
        <f>V181+V173+V161+V159+V158+V155+V154+V150+V149+V147+V146+V144+V138+V137+V135+V134+V133+V131+V129+V122+V116+V118+V110+V106+V102+V100+V98+V87+V84+V82+V81+V80+V70+V69+V60+V50+V49+V48+V47+V46+V43+V41+V40+V36+V35+V33+V29+V28+V27+V26+V24+V22+V21+V20+V19+V17+V15</f>
        <v>13215778.159999996</v>
      </c>
      <c r="W182" s="196">
        <v>0</v>
      </c>
      <c r="X182" s="196">
        <v>0</v>
      </c>
      <c r="Y182" s="50"/>
    </row>
    <row r="183" spans="2:25" x14ac:dyDescent="0.25">
      <c r="B183" s="26"/>
      <c r="C183" s="26"/>
      <c r="D183" s="26"/>
      <c r="E183" s="26"/>
      <c r="F183" s="26"/>
      <c r="G183" s="26"/>
      <c r="H183" s="26"/>
      <c r="I183" s="26"/>
      <c r="J183" s="26"/>
      <c r="K183" s="63"/>
      <c r="L183" s="63"/>
      <c r="M183" s="63"/>
      <c r="N183" s="63"/>
      <c r="O183" s="63"/>
      <c r="P183" s="63"/>
      <c r="Q183" s="63"/>
      <c r="R183" s="63"/>
      <c r="S183" s="63"/>
      <c r="T183" s="63"/>
      <c r="U183" s="63"/>
      <c r="V183" s="63"/>
      <c r="W183" s="63"/>
      <c r="X183" s="63"/>
    </row>
    <row r="184" spans="2:25" x14ac:dyDescent="0.25">
      <c r="B184" s="26"/>
      <c r="C184" s="26"/>
      <c r="D184" s="26"/>
      <c r="E184" s="26"/>
      <c r="F184" s="26"/>
      <c r="G184" s="26"/>
      <c r="H184" s="26"/>
      <c r="I184" s="26"/>
      <c r="J184" s="26"/>
      <c r="K184" s="63"/>
      <c r="L184" s="63"/>
      <c r="M184" s="63"/>
      <c r="N184" s="63"/>
      <c r="O184" s="63"/>
      <c r="P184" s="63"/>
      <c r="Q184" s="63"/>
      <c r="R184" s="63"/>
      <c r="S184" s="63"/>
      <c r="T184" s="63"/>
      <c r="U184" s="63"/>
      <c r="V184" s="63"/>
      <c r="W184" s="63"/>
      <c r="X184" s="63"/>
    </row>
  </sheetData>
  <mergeCells count="500">
    <mergeCell ref="D178:X178"/>
    <mergeCell ref="D179:X179"/>
    <mergeCell ref="D180:X180"/>
    <mergeCell ref="B182:J182"/>
    <mergeCell ref="D44:X44"/>
    <mergeCell ref="D124:X124"/>
    <mergeCell ref="D127:W127"/>
    <mergeCell ref="D151:W151"/>
    <mergeCell ref="D166:X166"/>
    <mergeCell ref="D177:X177"/>
    <mergeCell ref="T175:T176"/>
    <mergeCell ref="U175:U176"/>
    <mergeCell ref="V175:V176"/>
    <mergeCell ref="W175:W176"/>
    <mergeCell ref="X175:X176"/>
    <mergeCell ref="O175:O176"/>
    <mergeCell ref="P175:P176"/>
    <mergeCell ref="Q175:Q176"/>
    <mergeCell ref="R175:R176"/>
    <mergeCell ref="S175:S176"/>
    <mergeCell ref="W164:W165"/>
    <mergeCell ref="X164:X165"/>
    <mergeCell ref="D167:X167"/>
    <mergeCell ref="D174:X174"/>
    <mergeCell ref="B175:B176"/>
    <mergeCell ref="C175:C176"/>
    <mergeCell ref="D175:D176"/>
    <mergeCell ref="E175:E176"/>
    <mergeCell ref="F175:F176"/>
    <mergeCell ref="G175:G176"/>
    <mergeCell ref="I175:I176"/>
    <mergeCell ref="J175:J176"/>
    <mergeCell ref="K175:K176"/>
    <mergeCell ref="L175:L176"/>
    <mergeCell ref="M175:M176"/>
    <mergeCell ref="N175:N176"/>
    <mergeCell ref="R164:R165"/>
    <mergeCell ref="S164:S165"/>
    <mergeCell ref="T164:T165"/>
    <mergeCell ref="U164:U165"/>
    <mergeCell ref="V164:V165"/>
    <mergeCell ref="D163:X163"/>
    <mergeCell ref="L164:L165"/>
    <mergeCell ref="M164:M165"/>
    <mergeCell ref="N164:N165"/>
    <mergeCell ref="O164:O165"/>
    <mergeCell ref="P164:P165"/>
    <mergeCell ref="Q164:Q165"/>
    <mergeCell ref="B164:B165"/>
    <mergeCell ref="C164:C165"/>
    <mergeCell ref="D164:D165"/>
    <mergeCell ref="E164:E165"/>
    <mergeCell ref="F164:F165"/>
    <mergeCell ref="H164:H165"/>
    <mergeCell ref="I164:I165"/>
    <mergeCell ref="J164:J165"/>
    <mergeCell ref="K164:K165"/>
    <mergeCell ref="G164:G165"/>
    <mergeCell ref="X122:X123"/>
    <mergeCell ref="D125:X125"/>
    <mergeCell ref="P122:P123"/>
    <mergeCell ref="Q122:Q123"/>
    <mergeCell ref="R122:R123"/>
    <mergeCell ref="S122:S123"/>
    <mergeCell ref="T122:T123"/>
    <mergeCell ref="D128:X128"/>
    <mergeCell ref="B135:B136"/>
    <mergeCell ref="C135:C136"/>
    <mergeCell ref="D135:D136"/>
    <mergeCell ref="F135:F136"/>
    <mergeCell ref="G135:G136"/>
    <mergeCell ref="H135:H136"/>
    <mergeCell ref="I135:I136"/>
    <mergeCell ref="J135:J136"/>
    <mergeCell ref="K135:K136"/>
    <mergeCell ref="L135:L136"/>
    <mergeCell ref="M135:M136"/>
    <mergeCell ref="N135:N136"/>
    <mergeCell ref="O135:O136"/>
    <mergeCell ref="P135:P136"/>
    <mergeCell ref="Q135:Q136"/>
    <mergeCell ref="E135:E136"/>
    <mergeCell ref="V120:V121"/>
    <mergeCell ref="W120:W121"/>
    <mergeCell ref="X120:X121"/>
    <mergeCell ref="B122:B123"/>
    <mergeCell ref="C122:C123"/>
    <mergeCell ref="D122:D123"/>
    <mergeCell ref="E122:E123"/>
    <mergeCell ref="G122:G123"/>
    <mergeCell ref="H122:H123"/>
    <mergeCell ref="I122:I123"/>
    <mergeCell ref="J122:J123"/>
    <mergeCell ref="K122:K123"/>
    <mergeCell ref="L122:L123"/>
    <mergeCell ref="M122:M123"/>
    <mergeCell ref="N122:N123"/>
    <mergeCell ref="O122:O123"/>
    <mergeCell ref="Q120:Q121"/>
    <mergeCell ref="R120:R121"/>
    <mergeCell ref="S120:S121"/>
    <mergeCell ref="T120:T121"/>
    <mergeCell ref="U120:U121"/>
    <mergeCell ref="U122:U123"/>
    <mergeCell ref="V122:V123"/>
    <mergeCell ref="W122:W123"/>
    <mergeCell ref="W118:W119"/>
    <mergeCell ref="X118:X119"/>
    <mergeCell ref="B120:B121"/>
    <mergeCell ref="C120:C121"/>
    <mergeCell ref="D120:D121"/>
    <mergeCell ref="E120:E121"/>
    <mergeCell ref="G120:G121"/>
    <mergeCell ref="H120:H121"/>
    <mergeCell ref="I120:I121"/>
    <mergeCell ref="J120:J121"/>
    <mergeCell ref="K120:K121"/>
    <mergeCell ref="L120:L121"/>
    <mergeCell ref="M120:M121"/>
    <mergeCell ref="N120:N121"/>
    <mergeCell ref="O120:O121"/>
    <mergeCell ref="P120:P121"/>
    <mergeCell ref="R118:R119"/>
    <mergeCell ref="S118:S119"/>
    <mergeCell ref="T118:T119"/>
    <mergeCell ref="U118:U119"/>
    <mergeCell ref="V118:V119"/>
    <mergeCell ref="M118:M119"/>
    <mergeCell ref="N118:N119"/>
    <mergeCell ref="O118:O119"/>
    <mergeCell ref="P118:P119"/>
    <mergeCell ref="Q118:Q119"/>
    <mergeCell ref="H118:H119"/>
    <mergeCell ref="I118:I119"/>
    <mergeCell ref="J118:J119"/>
    <mergeCell ref="K118:K119"/>
    <mergeCell ref="L118:L119"/>
    <mergeCell ref="B118:B119"/>
    <mergeCell ref="C118:C119"/>
    <mergeCell ref="D118:D119"/>
    <mergeCell ref="E118:E119"/>
    <mergeCell ref="G118:G119"/>
    <mergeCell ref="F118:F119"/>
    <mergeCell ref="S114:S115"/>
    <mergeCell ref="T116:T117"/>
    <mergeCell ref="U116:U117"/>
    <mergeCell ref="V116:V117"/>
    <mergeCell ref="W116:W117"/>
    <mergeCell ref="X116:X117"/>
    <mergeCell ref="O116:O117"/>
    <mergeCell ref="P116:P117"/>
    <mergeCell ref="Q116:Q117"/>
    <mergeCell ref="R116:R117"/>
    <mergeCell ref="S116:S117"/>
    <mergeCell ref="K108:K109"/>
    <mergeCell ref="V108:V109"/>
    <mergeCell ref="W108:W109"/>
    <mergeCell ref="V110:V111"/>
    <mergeCell ref="W110:W111"/>
    <mergeCell ref="U114:U115"/>
    <mergeCell ref="V114:V115"/>
    <mergeCell ref="W114:W115"/>
    <mergeCell ref="B116:B117"/>
    <mergeCell ref="C116:C117"/>
    <mergeCell ref="D116:D117"/>
    <mergeCell ref="E116:E117"/>
    <mergeCell ref="G116:G117"/>
    <mergeCell ref="H116:H117"/>
    <mergeCell ref="I116:I117"/>
    <mergeCell ref="J116:J117"/>
    <mergeCell ref="K116:K117"/>
    <mergeCell ref="F116:F117"/>
    <mergeCell ref="L116:L117"/>
    <mergeCell ref="M116:M117"/>
    <mergeCell ref="N116:N117"/>
    <mergeCell ref="P114:P115"/>
    <mergeCell ref="Q114:Q115"/>
    <mergeCell ref="R114:R115"/>
    <mergeCell ref="T108:T109"/>
    <mergeCell ref="U108:U109"/>
    <mergeCell ref="L108:L109"/>
    <mergeCell ref="M108:M109"/>
    <mergeCell ref="N108:N109"/>
    <mergeCell ref="O108:O109"/>
    <mergeCell ref="P108:P109"/>
    <mergeCell ref="B114:B115"/>
    <mergeCell ref="C114:C115"/>
    <mergeCell ref="D114:D115"/>
    <mergeCell ref="E114:E115"/>
    <mergeCell ref="H114:H115"/>
    <mergeCell ref="T114:T115"/>
    <mergeCell ref="K114:K115"/>
    <mergeCell ref="L114:L115"/>
    <mergeCell ref="M114:M115"/>
    <mergeCell ref="B108:B109"/>
    <mergeCell ref="C108:C109"/>
    <mergeCell ref="D108:D109"/>
    <mergeCell ref="E108:E109"/>
    <mergeCell ref="G108:G109"/>
    <mergeCell ref="H108:H109"/>
    <mergeCell ref="I108:I109"/>
    <mergeCell ref="J108:J109"/>
    <mergeCell ref="I106:I107"/>
    <mergeCell ref="J106:J107"/>
    <mergeCell ref="K106:K107"/>
    <mergeCell ref="L106:L107"/>
    <mergeCell ref="B106:B107"/>
    <mergeCell ref="C106:C107"/>
    <mergeCell ref="D106:D107"/>
    <mergeCell ref="X108:X109"/>
    <mergeCell ref="B110:B111"/>
    <mergeCell ref="C110:C111"/>
    <mergeCell ref="D110:D111"/>
    <mergeCell ref="E110:E111"/>
    <mergeCell ref="G110:G111"/>
    <mergeCell ref="H110:H111"/>
    <mergeCell ref="I110:I111"/>
    <mergeCell ref="J110:J111"/>
    <mergeCell ref="K110:K111"/>
    <mergeCell ref="L110:L111"/>
    <mergeCell ref="M110:M111"/>
    <mergeCell ref="N110:N111"/>
    <mergeCell ref="O110:O111"/>
    <mergeCell ref="Q108:Q109"/>
    <mergeCell ref="R108:R109"/>
    <mergeCell ref="S108:S109"/>
    <mergeCell ref="U104:U105"/>
    <mergeCell ref="E106:E107"/>
    <mergeCell ref="G106:G107"/>
    <mergeCell ref="V104:V105"/>
    <mergeCell ref="W104:W105"/>
    <mergeCell ref="X104:X105"/>
    <mergeCell ref="O104:O105"/>
    <mergeCell ref="P104:P105"/>
    <mergeCell ref="Q104:Q105"/>
    <mergeCell ref="R104:R105"/>
    <mergeCell ref="S104:S105"/>
    <mergeCell ref="P106:P107"/>
    <mergeCell ref="Q106:Q107"/>
    <mergeCell ref="W106:W107"/>
    <mergeCell ref="X106:X107"/>
    <mergeCell ref="V106:V107"/>
    <mergeCell ref="R106:R107"/>
    <mergeCell ref="S106:S107"/>
    <mergeCell ref="T106:T107"/>
    <mergeCell ref="U106:U107"/>
    <mergeCell ref="M106:M107"/>
    <mergeCell ref="N106:N107"/>
    <mergeCell ref="O106:O107"/>
    <mergeCell ref="H106:H107"/>
    <mergeCell ref="T100:T101"/>
    <mergeCell ref="U100:U101"/>
    <mergeCell ref="U102:U103"/>
    <mergeCell ref="V102:V103"/>
    <mergeCell ref="W102:W103"/>
    <mergeCell ref="X102:X103"/>
    <mergeCell ref="B104:B105"/>
    <mergeCell ref="C104:C105"/>
    <mergeCell ref="D104:D105"/>
    <mergeCell ref="E104:E105"/>
    <mergeCell ref="G104:G105"/>
    <mergeCell ref="H104:H105"/>
    <mergeCell ref="I104:I105"/>
    <mergeCell ref="J104:J105"/>
    <mergeCell ref="K104:K105"/>
    <mergeCell ref="L104:L105"/>
    <mergeCell ref="M104:M105"/>
    <mergeCell ref="N104:N105"/>
    <mergeCell ref="P102:P103"/>
    <mergeCell ref="Q102:Q103"/>
    <mergeCell ref="R102:R103"/>
    <mergeCell ref="S102:S103"/>
    <mergeCell ref="T102:T103"/>
    <mergeCell ref="T104:T105"/>
    <mergeCell ref="B102:B103"/>
    <mergeCell ref="C102:C103"/>
    <mergeCell ref="D102:D103"/>
    <mergeCell ref="E102:E103"/>
    <mergeCell ref="G102:G103"/>
    <mergeCell ref="H102:H103"/>
    <mergeCell ref="I102:I103"/>
    <mergeCell ref="J102:J103"/>
    <mergeCell ref="K102:K103"/>
    <mergeCell ref="B98:B99"/>
    <mergeCell ref="C98:C99"/>
    <mergeCell ref="D98:D99"/>
    <mergeCell ref="E98:E99"/>
    <mergeCell ref="G98:G99"/>
    <mergeCell ref="W98:W99"/>
    <mergeCell ref="X98:X99"/>
    <mergeCell ref="B100:B101"/>
    <mergeCell ref="C100:C101"/>
    <mergeCell ref="D100:D101"/>
    <mergeCell ref="E100:E101"/>
    <mergeCell ref="G100:G101"/>
    <mergeCell ref="H100:H101"/>
    <mergeCell ref="I100:I101"/>
    <mergeCell ref="J100:J101"/>
    <mergeCell ref="K100:K101"/>
    <mergeCell ref="L100:L101"/>
    <mergeCell ref="M100:M101"/>
    <mergeCell ref="N100:N101"/>
    <mergeCell ref="O100:O101"/>
    <mergeCell ref="P100:P101"/>
    <mergeCell ref="R98:R99"/>
    <mergeCell ref="S98:S99"/>
    <mergeCell ref="T98:T99"/>
    <mergeCell ref="B95:B96"/>
    <mergeCell ref="C95:C96"/>
    <mergeCell ref="D95:D96"/>
    <mergeCell ref="E95:E96"/>
    <mergeCell ref="H95:H96"/>
    <mergeCell ref="I95:I96"/>
    <mergeCell ref="J95:J96"/>
    <mergeCell ref="K95:K96"/>
    <mergeCell ref="L95:L96"/>
    <mergeCell ref="W17:W18"/>
    <mergeCell ref="B17:B18"/>
    <mergeCell ref="C17:C18"/>
    <mergeCell ref="G24:G25"/>
    <mergeCell ref="D38:X38"/>
    <mergeCell ref="D39:X39"/>
    <mergeCell ref="D45:X45"/>
    <mergeCell ref="D51:X51"/>
    <mergeCell ref="D79:X79"/>
    <mergeCell ref="V24:V25"/>
    <mergeCell ref="W24:W25"/>
    <mergeCell ref="X24:X25"/>
    <mergeCell ref="D31:X31"/>
    <mergeCell ref="D32:X32"/>
    <mergeCell ref="Q24:Q25"/>
    <mergeCell ref="R24:R25"/>
    <mergeCell ref="S24:S25"/>
    <mergeCell ref="T24:T25"/>
    <mergeCell ref="U24:U25"/>
    <mergeCell ref="D30:X30"/>
    <mergeCell ref="D37:X37"/>
    <mergeCell ref="D34:X34"/>
    <mergeCell ref="D23:X23"/>
    <mergeCell ref="B24:B25"/>
    <mergeCell ref="C24:C25"/>
    <mergeCell ref="D24:D25"/>
    <mergeCell ref="E24:E25"/>
    <mergeCell ref="F24:F25"/>
    <mergeCell ref="H24:H25"/>
    <mergeCell ref="I24:I25"/>
    <mergeCell ref="J24:J25"/>
    <mergeCell ref="K24:K25"/>
    <mergeCell ref="L24:L25"/>
    <mergeCell ref="M24:M25"/>
    <mergeCell ref="N24:N25"/>
    <mergeCell ref="O24:O25"/>
    <mergeCell ref="P24:P25"/>
    <mergeCell ref="D90:X90"/>
    <mergeCell ref="Q95:Q96"/>
    <mergeCell ref="R95:R96"/>
    <mergeCell ref="S95:S96"/>
    <mergeCell ref="T95:T96"/>
    <mergeCell ref="U95:U96"/>
    <mergeCell ref="V95:V96"/>
    <mergeCell ref="W95:W96"/>
    <mergeCell ref="X95:X96"/>
    <mergeCell ref="D92:X92"/>
    <mergeCell ref="D83:X83"/>
    <mergeCell ref="D91:X91"/>
    <mergeCell ref="D94:X94"/>
    <mergeCell ref="M95:M96"/>
    <mergeCell ref="N95:N96"/>
    <mergeCell ref="O95:O96"/>
    <mergeCell ref="P95:P96"/>
    <mergeCell ref="D89:X89"/>
    <mergeCell ref="D160:X160"/>
    <mergeCell ref="B161:B162"/>
    <mergeCell ref="C161:C162"/>
    <mergeCell ref="E161:E162"/>
    <mergeCell ref="F161:F162"/>
    <mergeCell ref="G161:G162"/>
    <mergeCell ref="H161:H162"/>
    <mergeCell ref="I161:I162"/>
    <mergeCell ref="J161:J162"/>
    <mergeCell ref="K161:K162"/>
    <mergeCell ref="L161:L162"/>
    <mergeCell ref="M161:M162"/>
    <mergeCell ref="T161:T162"/>
    <mergeCell ref="U161:U162"/>
    <mergeCell ref="V161:V162"/>
    <mergeCell ref="W161:W162"/>
    <mergeCell ref="X161:X162"/>
    <mergeCell ref="N161:N162"/>
    <mergeCell ref="O161:O162"/>
    <mergeCell ref="P161:P162"/>
    <mergeCell ref="Q161:Q162"/>
    <mergeCell ref="S161:S162"/>
    <mergeCell ref="D161:D162"/>
    <mergeCell ref="R161:R162"/>
    <mergeCell ref="B7:B8"/>
    <mergeCell ref="C7:C8"/>
    <mergeCell ref="D7:D8"/>
    <mergeCell ref="E7:E8"/>
    <mergeCell ref="F7:F8"/>
    <mergeCell ref="V1:X1"/>
    <mergeCell ref="V2:X2"/>
    <mergeCell ref="V3:X3"/>
    <mergeCell ref="B6:J6"/>
    <mergeCell ref="K6:X6"/>
    <mergeCell ref="D9:X9"/>
    <mergeCell ref="G7:G8"/>
    <mergeCell ref="H7:H8"/>
    <mergeCell ref="I7:I8"/>
    <mergeCell ref="J7:J8"/>
    <mergeCell ref="K7:L7"/>
    <mergeCell ref="M7:N7"/>
    <mergeCell ref="O7:P7"/>
    <mergeCell ref="Q7:R7"/>
    <mergeCell ref="S7:T7"/>
    <mergeCell ref="U7:V7"/>
    <mergeCell ref="W7:X7"/>
    <mergeCell ref="D10:X10"/>
    <mergeCell ref="D11:X11"/>
    <mergeCell ref="D12:X12"/>
    <mergeCell ref="D16:X16"/>
    <mergeCell ref="H17:H18"/>
    <mergeCell ref="I17:I18"/>
    <mergeCell ref="J17:J18"/>
    <mergeCell ref="K17:K18"/>
    <mergeCell ref="L17:L18"/>
    <mergeCell ref="M17:M18"/>
    <mergeCell ref="N17:N18"/>
    <mergeCell ref="O17:O18"/>
    <mergeCell ref="P17:P18"/>
    <mergeCell ref="Q17:Q18"/>
    <mergeCell ref="R17:R18"/>
    <mergeCell ref="E17:E18"/>
    <mergeCell ref="F17:F18"/>
    <mergeCell ref="D17:D18"/>
    <mergeCell ref="G17:G18"/>
    <mergeCell ref="X17:X18"/>
    <mergeCell ref="S17:S18"/>
    <mergeCell ref="T17:T18"/>
    <mergeCell ref="U17:U18"/>
    <mergeCell ref="V17:V18"/>
    <mergeCell ref="D152:X152"/>
    <mergeCell ref="D153:X153"/>
    <mergeCell ref="X110:X111"/>
    <mergeCell ref="D113:X113"/>
    <mergeCell ref="I114:I115"/>
    <mergeCell ref="J114:J115"/>
    <mergeCell ref="D143:X143"/>
    <mergeCell ref="D130:X130"/>
    <mergeCell ref="D132:X132"/>
    <mergeCell ref="R135:R136"/>
    <mergeCell ref="S135:S136"/>
    <mergeCell ref="T135:T136"/>
    <mergeCell ref="U135:U136"/>
    <mergeCell ref="V135:V136"/>
    <mergeCell ref="W135:W136"/>
    <mergeCell ref="X135:X136"/>
    <mergeCell ref="P110:P111"/>
    <mergeCell ref="Q110:Q111"/>
    <mergeCell ref="S110:S111"/>
    <mergeCell ref="T110:T111"/>
    <mergeCell ref="U110:U111"/>
    <mergeCell ref="N114:N115"/>
    <mergeCell ref="O114:O115"/>
    <mergeCell ref="X114:X115"/>
    <mergeCell ref="F120:F121"/>
    <mergeCell ref="F122:F123"/>
    <mergeCell ref="G114:G115"/>
    <mergeCell ref="F98:F99"/>
    <mergeCell ref="F100:F101"/>
    <mergeCell ref="F102:F103"/>
    <mergeCell ref="F104:F105"/>
    <mergeCell ref="F106:F107"/>
    <mergeCell ref="F108:F109"/>
    <mergeCell ref="F110:F111"/>
    <mergeCell ref="F114:F115"/>
    <mergeCell ref="R110:R111"/>
    <mergeCell ref="D97:X97"/>
    <mergeCell ref="P98:P99"/>
    <mergeCell ref="Q98:Q99"/>
    <mergeCell ref="H98:H99"/>
    <mergeCell ref="I98:I99"/>
    <mergeCell ref="J98:J99"/>
    <mergeCell ref="K98:K99"/>
    <mergeCell ref="L98:L99"/>
    <mergeCell ref="U98:U99"/>
    <mergeCell ref="V98:V99"/>
    <mergeCell ref="M98:M99"/>
    <mergeCell ref="N98:N99"/>
    <mergeCell ref="O98:O99"/>
    <mergeCell ref="V100:V101"/>
    <mergeCell ref="W100:W101"/>
    <mergeCell ref="X100:X101"/>
    <mergeCell ref="L102:L103"/>
    <mergeCell ref="M102:M103"/>
    <mergeCell ref="N102:N103"/>
    <mergeCell ref="O102:O103"/>
    <mergeCell ref="Q100:Q101"/>
    <mergeCell ref="R100:R101"/>
    <mergeCell ref="S100:S101"/>
  </mergeCells>
  <pageMargins left="0.11811023622047245" right="0.11811023622047245" top="0.15748031496062992" bottom="0.15748031496062992" header="0" footer="0"/>
  <pageSetup paperSize="9" scale="48" orientation="landscape" r:id="rId1"/>
  <colBreaks count="1" manualBreakCount="1">
    <brk id="25"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L34"/>
  <sheetViews>
    <sheetView zoomScaleNormal="100" workbookViewId="0">
      <selection activeCell="B9" sqref="B9:J33"/>
    </sheetView>
  </sheetViews>
  <sheetFormatPr defaultRowHeight="15" x14ac:dyDescent="0.25"/>
  <cols>
    <col min="1" max="1" width="3.85546875" customWidth="1"/>
    <col min="2" max="2" width="22.7109375" customWidth="1"/>
    <col min="3" max="3" width="35.28515625" customWidth="1"/>
    <col min="4" max="4" width="9.85546875" customWidth="1"/>
    <col min="5" max="5" width="11.140625" customWidth="1"/>
    <col min="6" max="6" width="10.28515625" customWidth="1"/>
    <col min="7" max="7" width="10.5703125" customWidth="1"/>
    <col min="8" max="8" width="11.7109375" customWidth="1"/>
    <col min="9" max="9" width="11.140625" customWidth="1"/>
    <col min="10" max="10" width="12.7109375" customWidth="1"/>
  </cols>
  <sheetData>
    <row r="1" spans="2:12" ht="15.75" x14ac:dyDescent="0.25">
      <c r="H1" s="13" t="s">
        <v>117</v>
      </c>
      <c r="J1" s="13"/>
      <c r="K1" s="13"/>
      <c r="L1" s="13"/>
    </row>
    <row r="2" spans="2:12" ht="15.75" x14ac:dyDescent="0.25">
      <c r="H2" s="13" t="s">
        <v>0</v>
      </c>
      <c r="J2" s="13"/>
      <c r="K2" s="13"/>
      <c r="L2" s="13"/>
    </row>
    <row r="3" spans="2:12" ht="15.75" x14ac:dyDescent="0.25">
      <c r="H3" s="13" t="s">
        <v>12</v>
      </c>
      <c r="J3" s="13"/>
      <c r="K3" s="13"/>
      <c r="L3" s="13"/>
    </row>
    <row r="6" spans="2:12" ht="36" customHeight="1" x14ac:dyDescent="0.25">
      <c r="B6" s="405" t="s">
        <v>53</v>
      </c>
      <c r="C6" s="405"/>
      <c r="D6" s="405"/>
      <c r="E6" s="405"/>
      <c r="F6" s="405"/>
      <c r="G6" s="405"/>
      <c r="H6" s="405"/>
      <c r="I6" s="405"/>
      <c r="J6" s="405"/>
    </row>
    <row r="7" spans="2:12" ht="32.25" customHeight="1" x14ac:dyDescent="0.25">
      <c r="B7" s="267" t="s">
        <v>54</v>
      </c>
      <c r="C7" s="267" t="s">
        <v>55</v>
      </c>
      <c r="D7" s="406" t="s">
        <v>220</v>
      </c>
      <c r="E7" s="406"/>
      <c r="F7" s="406"/>
      <c r="G7" s="406"/>
      <c r="H7" s="406"/>
      <c r="I7" s="406"/>
      <c r="J7" s="406"/>
    </row>
    <row r="8" spans="2:12" x14ac:dyDescent="0.25">
      <c r="B8" s="267"/>
      <c r="C8" s="267"/>
      <c r="D8" s="36">
        <v>2014</v>
      </c>
      <c r="E8" s="36">
        <v>2015</v>
      </c>
      <c r="F8" s="36">
        <v>2016</v>
      </c>
      <c r="G8" s="36">
        <v>2017</v>
      </c>
      <c r="H8" s="36">
        <v>2018</v>
      </c>
      <c r="I8" s="36">
        <v>2019</v>
      </c>
      <c r="J8" s="36">
        <v>2020</v>
      </c>
    </row>
    <row r="9" spans="2:12" ht="15.75" x14ac:dyDescent="0.25">
      <c r="B9" s="125" t="s">
        <v>148</v>
      </c>
      <c r="C9" s="126" t="s">
        <v>221</v>
      </c>
      <c r="D9" s="197" t="s">
        <v>32</v>
      </c>
      <c r="E9" s="197" t="s">
        <v>32</v>
      </c>
      <c r="F9" s="129">
        <v>0</v>
      </c>
      <c r="G9" s="129">
        <v>0</v>
      </c>
      <c r="H9" s="152">
        <f>3577328.94/1000</f>
        <v>3577.3289399999999</v>
      </c>
      <c r="I9" s="152"/>
      <c r="J9" s="152"/>
    </row>
    <row r="10" spans="2:12" x14ac:dyDescent="0.25">
      <c r="B10" s="125" t="s">
        <v>151</v>
      </c>
      <c r="C10" s="126" t="s">
        <v>222</v>
      </c>
      <c r="D10" s="125" t="s">
        <v>32</v>
      </c>
      <c r="E10" s="125" t="s">
        <v>32</v>
      </c>
      <c r="F10" s="128">
        <f>941826.63/1000</f>
        <v>941.82663000000002</v>
      </c>
      <c r="G10" s="128">
        <f>941826.63/1000</f>
        <v>941.82663000000002</v>
      </c>
      <c r="H10" s="127">
        <f>6203305.57/1000</f>
        <v>6203.3055700000004</v>
      </c>
      <c r="I10" s="127"/>
      <c r="J10" s="127"/>
    </row>
    <row r="11" spans="2:12" x14ac:dyDescent="0.25">
      <c r="B11" s="125" t="s">
        <v>156</v>
      </c>
      <c r="C11" s="126" t="s">
        <v>223</v>
      </c>
      <c r="D11" s="125" t="s">
        <v>32</v>
      </c>
      <c r="E11" s="125" t="s">
        <v>32</v>
      </c>
      <c r="F11" s="125">
        <v>868.9</v>
      </c>
      <c r="G11" s="128">
        <v>868.9</v>
      </c>
      <c r="H11" s="128">
        <v>868.9</v>
      </c>
      <c r="I11" s="126"/>
      <c r="J11" s="126"/>
    </row>
    <row r="12" spans="2:12" x14ac:dyDescent="0.25">
      <c r="B12" s="125" t="s">
        <v>161</v>
      </c>
      <c r="C12" s="126" t="s">
        <v>230</v>
      </c>
      <c r="D12" s="125" t="s">
        <v>32</v>
      </c>
      <c r="E12" s="125" t="s">
        <v>32</v>
      </c>
      <c r="F12" s="125">
        <v>0</v>
      </c>
      <c r="G12" s="128">
        <f>325955.65/1000</f>
        <v>325.95565000000005</v>
      </c>
      <c r="H12" s="128">
        <f>2149638.85/1000</f>
        <v>2149.6388500000003</v>
      </c>
      <c r="I12" s="128">
        <f>3025449.85/1000</f>
        <v>3025.44985</v>
      </c>
      <c r="J12" s="128">
        <f>3306568.65/1000</f>
        <v>3306.5686499999997</v>
      </c>
    </row>
    <row r="13" spans="2:12" x14ac:dyDescent="0.25">
      <c r="B13" s="198" t="s">
        <v>800</v>
      </c>
      <c r="C13" s="199" t="s">
        <v>841</v>
      </c>
      <c r="D13" s="125" t="s">
        <v>32</v>
      </c>
      <c r="E13" s="125" t="s">
        <v>32</v>
      </c>
      <c r="F13" s="125">
        <v>0</v>
      </c>
      <c r="G13" s="128">
        <v>0</v>
      </c>
      <c r="H13" s="128">
        <v>0</v>
      </c>
      <c r="I13" s="128">
        <f>844573/1000</f>
        <v>844.57299999999998</v>
      </c>
      <c r="J13" s="128"/>
    </row>
    <row r="14" spans="2:12" x14ac:dyDescent="0.25">
      <c r="B14" s="125" t="s">
        <v>166</v>
      </c>
      <c r="C14" s="126" t="s">
        <v>229</v>
      </c>
      <c r="D14" s="125" t="s">
        <v>32</v>
      </c>
      <c r="E14" s="125" t="s">
        <v>32</v>
      </c>
      <c r="F14" s="125">
        <v>0</v>
      </c>
      <c r="G14" s="125">
        <v>0</v>
      </c>
      <c r="H14" s="128">
        <v>178.65356</v>
      </c>
      <c r="I14" s="125">
        <v>427.43100000000004</v>
      </c>
      <c r="J14" s="125">
        <v>427.43100000000004</v>
      </c>
    </row>
    <row r="15" spans="2:12" ht="24" x14ac:dyDescent="0.25">
      <c r="B15" s="125" t="s">
        <v>168</v>
      </c>
      <c r="C15" s="126" t="s">
        <v>228</v>
      </c>
      <c r="D15" s="125" t="s">
        <v>32</v>
      </c>
      <c r="E15" s="125" t="s">
        <v>32</v>
      </c>
      <c r="F15" s="125">
        <v>0</v>
      </c>
      <c r="G15" s="125">
        <v>0</v>
      </c>
      <c r="H15" s="125">
        <v>0</v>
      </c>
      <c r="I15" s="126"/>
      <c r="J15" s="200">
        <f>1103584/1000</f>
        <v>1103.5840000000001</v>
      </c>
    </row>
    <row r="16" spans="2:12" ht="24" x14ac:dyDescent="0.25">
      <c r="B16" s="125" t="s">
        <v>170</v>
      </c>
      <c r="C16" s="126" t="s">
        <v>226</v>
      </c>
      <c r="D16" s="125" t="s">
        <v>32</v>
      </c>
      <c r="E16" s="125" t="s">
        <v>32</v>
      </c>
      <c r="F16" s="125">
        <v>0</v>
      </c>
      <c r="G16" s="127">
        <v>1029</v>
      </c>
      <c r="H16" s="127">
        <v>1029</v>
      </c>
      <c r="I16" s="126"/>
      <c r="J16" s="126"/>
    </row>
    <row r="17" spans="2:10" ht="24" x14ac:dyDescent="0.25">
      <c r="B17" s="125" t="s">
        <v>172</v>
      </c>
      <c r="C17" s="126" t="s">
        <v>227</v>
      </c>
      <c r="D17" s="197" t="s">
        <v>32</v>
      </c>
      <c r="E17" s="197" t="s">
        <v>32</v>
      </c>
      <c r="F17" s="125">
        <v>0</v>
      </c>
      <c r="G17" s="128">
        <f>588896.63/1000</f>
        <v>588.89662999999996</v>
      </c>
      <c r="H17" s="128">
        <f>588896.63/1000</f>
        <v>588.89662999999996</v>
      </c>
      <c r="I17" s="126"/>
      <c r="J17" s="126"/>
    </row>
    <row r="18" spans="2:10" ht="24" x14ac:dyDescent="0.25">
      <c r="B18" s="125" t="s">
        <v>174</v>
      </c>
      <c r="C18" s="126" t="s">
        <v>237</v>
      </c>
      <c r="D18" s="125" t="s">
        <v>32</v>
      </c>
      <c r="E18" s="125" t="s">
        <v>32</v>
      </c>
      <c r="F18" s="128">
        <f>49235/1000</f>
        <v>49.234999999999999</v>
      </c>
      <c r="G18" s="125">
        <v>0</v>
      </c>
      <c r="H18" s="125">
        <v>0</v>
      </c>
      <c r="I18" s="126"/>
      <c r="J18" s="126"/>
    </row>
    <row r="19" spans="2:10" x14ac:dyDescent="0.25">
      <c r="B19" s="125" t="s">
        <v>177</v>
      </c>
      <c r="C19" s="126" t="s">
        <v>231</v>
      </c>
      <c r="D19" s="125" t="s">
        <v>32</v>
      </c>
      <c r="E19" s="125" t="s">
        <v>32</v>
      </c>
      <c r="F19" s="125">
        <v>0</v>
      </c>
      <c r="G19" s="125">
        <v>0</v>
      </c>
      <c r="H19" s="127">
        <f>1237948.25/1000</f>
        <v>1237.9482499999999</v>
      </c>
      <c r="I19" s="126"/>
      <c r="J19" s="126"/>
    </row>
    <row r="20" spans="2:10" ht="24" x14ac:dyDescent="0.25">
      <c r="B20" s="125" t="s">
        <v>180</v>
      </c>
      <c r="C20" s="126" t="s">
        <v>232</v>
      </c>
      <c r="D20" s="125" t="s">
        <v>32</v>
      </c>
      <c r="E20" s="125" t="s">
        <v>32</v>
      </c>
      <c r="F20" s="125">
        <v>0</v>
      </c>
      <c r="G20" s="127">
        <f>1031314.16/1000</f>
        <v>1031.3141600000001</v>
      </c>
      <c r="H20" s="127">
        <f>1603707.88/1000</f>
        <v>1603.7078799999999</v>
      </c>
      <c r="I20" s="126"/>
      <c r="J20" s="126"/>
    </row>
    <row r="21" spans="2:10" ht="24" x14ac:dyDescent="0.25">
      <c r="B21" s="125" t="s">
        <v>187</v>
      </c>
      <c r="C21" s="126" t="s">
        <v>233</v>
      </c>
      <c r="D21" s="125" t="s">
        <v>32</v>
      </c>
      <c r="E21" s="125" t="s">
        <v>32</v>
      </c>
      <c r="F21" s="125">
        <v>0</v>
      </c>
      <c r="G21" s="125">
        <v>0</v>
      </c>
      <c r="H21" s="128">
        <f>626522.4/1000</f>
        <v>626.52240000000006</v>
      </c>
      <c r="I21" s="201">
        <f>877129/1000</f>
        <v>877.12900000000002</v>
      </c>
      <c r="J21" s="126"/>
    </row>
    <row r="22" spans="2:10" ht="15.75" x14ac:dyDescent="0.25">
      <c r="B22" s="125" t="s">
        <v>192</v>
      </c>
      <c r="C22" s="126" t="s">
        <v>234</v>
      </c>
      <c r="D22" s="197" t="s">
        <v>32</v>
      </c>
      <c r="E22" s="197" t="s">
        <v>32</v>
      </c>
      <c r="F22" s="125">
        <v>0</v>
      </c>
      <c r="G22" s="125">
        <v>0</v>
      </c>
      <c r="H22" s="128">
        <f>564673.56/1000</f>
        <v>564.67356000000007</v>
      </c>
      <c r="I22" s="126"/>
      <c r="J22" s="126"/>
    </row>
    <row r="23" spans="2:10" x14ac:dyDescent="0.25">
      <c r="B23" s="125" t="s">
        <v>196</v>
      </c>
      <c r="C23" s="126" t="s">
        <v>238</v>
      </c>
      <c r="D23" s="125" t="s">
        <v>32</v>
      </c>
      <c r="E23" s="125" t="s">
        <v>32</v>
      </c>
      <c r="F23" s="125">
        <v>0</v>
      </c>
      <c r="G23" s="128">
        <f>724262.92/1000</f>
        <v>724.26292000000001</v>
      </c>
      <c r="H23" s="128">
        <f>724262.92/1000</f>
        <v>724.26292000000001</v>
      </c>
      <c r="I23" s="128">
        <f>886766.77/1000</f>
        <v>886.76677000000007</v>
      </c>
      <c r="J23" s="126"/>
    </row>
    <row r="24" spans="2:10" x14ac:dyDescent="0.25">
      <c r="B24" s="125" t="s">
        <v>199</v>
      </c>
      <c r="C24" s="126" t="s">
        <v>235</v>
      </c>
      <c r="D24" s="125" t="s">
        <v>32</v>
      </c>
      <c r="E24" s="125" t="s">
        <v>32</v>
      </c>
      <c r="F24" s="127">
        <f>2824678.54/1000</f>
        <v>2824.6785399999999</v>
      </c>
      <c r="G24" s="127">
        <f>2824678.54/1000</f>
        <v>2824.6785399999999</v>
      </c>
      <c r="H24" s="127">
        <f>2824678.54/1000</f>
        <v>2824.6785399999999</v>
      </c>
      <c r="I24" s="126"/>
      <c r="J24" s="126"/>
    </row>
    <row r="25" spans="2:10" ht="24" x14ac:dyDescent="0.25">
      <c r="B25" s="125" t="s">
        <v>203</v>
      </c>
      <c r="C25" s="126" t="s">
        <v>239</v>
      </c>
      <c r="D25" s="125" t="s">
        <v>32</v>
      </c>
      <c r="E25" s="125" t="s">
        <v>32</v>
      </c>
      <c r="F25" s="125">
        <v>0</v>
      </c>
      <c r="G25" s="125">
        <v>0</v>
      </c>
      <c r="H25" s="128">
        <f>291323.46/1000</f>
        <v>291.32346000000001</v>
      </c>
      <c r="I25" s="126"/>
      <c r="J25" s="126"/>
    </row>
    <row r="26" spans="2:10" ht="36" x14ac:dyDescent="0.25">
      <c r="B26" s="125" t="s">
        <v>208</v>
      </c>
      <c r="C26" s="126" t="s">
        <v>224</v>
      </c>
      <c r="D26" s="125" t="s">
        <v>32</v>
      </c>
      <c r="E26" s="125" t="s">
        <v>32</v>
      </c>
      <c r="F26" s="128">
        <f>575597.03/1000</f>
        <v>575.59703000000002</v>
      </c>
      <c r="G26" s="128">
        <f>5717428.04/1000</f>
        <v>5717.4280399999998</v>
      </c>
      <c r="H26" s="128">
        <f>5717428.04/1000</f>
        <v>5717.4280399999998</v>
      </c>
      <c r="I26" s="134">
        <f>7411078.26/1000</f>
        <v>7411.0782600000002</v>
      </c>
      <c r="J26" s="202"/>
    </row>
    <row r="27" spans="2:10" x14ac:dyDescent="0.25">
      <c r="B27" s="125" t="s">
        <v>210</v>
      </c>
      <c r="C27" s="126" t="s">
        <v>225</v>
      </c>
      <c r="D27" s="125" t="s">
        <v>32</v>
      </c>
      <c r="E27" s="125" t="s">
        <v>32</v>
      </c>
      <c r="F27" s="125">
        <v>0</v>
      </c>
      <c r="G27" s="127">
        <f>2175264.87/1000</f>
        <v>2175.26487</v>
      </c>
      <c r="H27" s="127">
        <f>2175264.87/1000</f>
        <v>2175.26487</v>
      </c>
      <c r="I27" s="202"/>
      <c r="J27" s="202"/>
    </row>
    <row r="28" spans="2:10" ht="24" x14ac:dyDescent="0.25">
      <c r="B28" s="125" t="s">
        <v>211</v>
      </c>
      <c r="C28" s="126" t="s">
        <v>240</v>
      </c>
      <c r="D28" s="125" t="s">
        <v>32</v>
      </c>
      <c r="E28" s="125" t="s">
        <v>32</v>
      </c>
      <c r="F28" s="125">
        <v>0</v>
      </c>
      <c r="G28" s="127">
        <v>3805.7</v>
      </c>
      <c r="H28" s="127">
        <v>3805.7</v>
      </c>
      <c r="I28" s="202"/>
      <c r="J28" s="202"/>
    </row>
    <row r="29" spans="2:10" x14ac:dyDescent="0.25">
      <c r="B29" s="125" t="s">
        <v>213</v>
      </c>
      <c r="C29" s="126" t="s">
        <v>241</v>
      </c>
      <c r="D29" s="125" t="s">
        <v>32</v>
      </c>
      <c r="E29" s="125" t="s">
        <v>32</v>
      </c>
      <c r="F29" s="125">
        <v>0</v>
      </c>
      <c r="G29" s="128">
        <f>724391.69/1000</f>
        <v>724.39168999999993</v>
      </c>
      <c r="H29" s="128">
        <f>1657426.32/1000</f>
        <v>1657.42632</v>
      </c>
      <c r="I29" s="134">
        <f>1909392.33/1000</f>
        <v>1909.3923300000001</v>
      </c>
      <c r="J29" s="202"/>
    </row>
    <row r="30" spans="2:10" ht="36" x14ac:dyDescent="0.25">
      <c r="B30" s="125" t="s">
        <v>310</v>
      </c>
      <c r="C30" s="126" t="s">
        <v>471</v>
      </c>
      <c r="D30" s="125" t="s">
        <v>32</v>
      </c>
      <c r="E30" s="125" t="s">
        <v>32</v>
      </c>
      <c r="F30" s="125">
        <v>0</v>
      </c>
      <c r="G30" s="125">
        <v>0</v>
      </c>
      <c r="H30" s="128">
        <f>63735.99/1000</f>
        <v>63.735990000000001</v>
      </c>
      <c r="I30" s="202"/>
      <c r="J30" s="202"/>
    </row>
    <row r="31" spans="2:10" ht="36" x14ac:dyDescent="0.25">
      <c r="B31" s="125" t="s">
        <v>367</v>
      </c>
      <c r="C31" s="126" t="s">
        <v>472</v>
      </c>
      <c r="D31" s="125" t="s">
        <v>32</v>
      </c>
      <c r="E31" s="125" t="s">
        <v>32</v>
      </c>
      <c r="F31" s="125">
        <v>0</v>
      </c>
      <c r="G31" s="125">
        <v>0</v>
      </c>
      <c r="H31" s="125">
        <f>508300/1000</f>
        <v>508.3</v>
      </c>
      <c r="I31" s="202"/>
      <c r="J31" s="202"/>
    </row>
    <row r="32" spans="2:10" ht="24" x14ac:dyDescent="0.25">
      <c r="B32" s="125"/>
      <c r="C32" s="126" t="s">
        <v>236</v>
      </c>
      <c r="D32" s="125" t="s">
        <v>32</v>
      </c>
      <c r="E32" s="125" t="s">
        <v>32</v>
      </c>
      <c r="F32" s="125">
        <v>0</v>
      </c>
      <c r="G32" s="125">
        <v>0</v>
      </c>
      <c r="H32" s="125">
        <v>0</v>
      </c>
      <c r="I32" s="202"/>
      <c r="J32" s="202"/>
    </row>
    <row r="33" spans="2:10" ht="24" x14ac:dyDescent="0.25">
      <c r="B33" s="125" t="s">
        <v>579</v>
      </c>
      <c r="C33" s="126" t="s">
        <v>713</v>
      </c>
      <c r="D33" s="125" t="s">
        <v>32</v>
      </c>
      <c r="E33" s="125" t="s">
        <v>32</v>
      </c>
      <c r="F33" s="125">
        <v>0</v>
      </c>
      <c r="G33" s="125">
        <v>0</v>
      </c>
      <c r="H33" s="128">
        <f>530853.62/1000</f>
        <v>530.85361999999998</v>
      </c>
      <c r="I33" s="134">
        <f>1387284.62/1000</f>
        <v>1387.2846200000001</v>
      </c>
      <c r="J33" s="202"/>
    </row>
    <row r="34" spans="2:10" x14ac:dyDescent="0.25">
      <c r="B34" s="404" t="s">
        <v>23</v>
      </c>
      <c r="C34" s="404"/>
      <c r="D34" s="36">
        <v>0</v>
      </c>
      <c r="E34" s="36">
        <v>0</v>
      </c>
      <c r="F34" s="43">
        <f>SUM(F9:F33)</f>
        <v>5260.2371999999996</v>
      </c>
      <c r="G34" s="43">
        <f>SUM(G10:G33)</f>
        <v>20757.619129999999</v>
      </c>
      <c r="H34" s="43">
        <f>SUM(H9:H33)</f>
        <v>36927.549400000004</v>
      </c>
      <c r="I34" s="43">
        <f>SUM(I9:I33)</f>
        <v>16769.10483</v>
      </c>
      <c r="J34" s="43">
        <f>SUM(J9:J33)</f>
        <v>4837.5836499999996</v>
      </c>
    </row>
  </sheetData>
  <mergeCells count="5">
    <mergeCell ref="B34:C34"/>
    <mergeCell ref="B6:J6"/>
    <mergeCell ref="D7:J7"/>
    <mergeCell ref="C7:C8"/>
    <mergeCell ref="B7:B8"/>
  </mergeCells>
  <pageMargins left="0" right="0" top="0" bottom="0" header="0" footer="0"/>
  <pageSetup scale="80" orientation="landscape" r:id="rId1"/>
  <ignoredErrors>
    <ignoredError sqref="G34"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H59"/>
  <sheetViews>
    <sheetView topLeftCell="A32" zoomScaleNormal="100" workbookViewId="0">
      <selection activeCell="D57" sqref="D57:E58"/>
    </sheetView>
  </sheetViews>
  <sheetFormatPr defaultRowHeight="15" x14ac:dyDescent="0.25"/>
  <cols>
    <col min="1" max="1" width="4.140625" customWidth="1"/>
    <col min="2" max="2" width="9.140625" style="8"/>
    <col min="3" max="3" width="72" customWidth="1"/>
    <col min="4" max="4" width="28" customWidth="1"/>
    <col min="5" max="5" width="29" customWidth="1"/>
  </cols>
  <sheetData>
    <row r="1" spans="2:8" ht="15.75" x14ac:dyDescent="0.25">
      <c r="E1" s="13" t="s">
        <v>117</v>
      </c>
      <c r="F1" s="13"/>
      <c r="G1" s="13"/>
      <c r="H1" s="13"/>
    </row>
    <row r="2" spans="2:8" ht="15.75" x14ac:dyDescent="0.25">
      <c r="E2" s="13" t="s">
        <v>0</v>
      </c>
      <c r="F2" s="13"/>
      <c r="G2" s="13"/>
      <c r="H2" s="13"/>
    </row>
    <row r="3" spans="2:8" ht="15.75" x14ac:dyDescent="0.25">
      <c r="E3" s="13" t="s">
        <v>12</v>
      </c>
      <c r="F3" s="13"/>
      <c r="G3" s="13"/>
      <c r="H3" s="13"/>
    </row>
    <row r="6" spans="2:8" ht="15.75" x14ac:dyDescent="0.25">
      <c r="B6" s="407" t="s">
        <v>56</v>
      </c>
      <c r="C6" s="407"/>
      <c r="D6" s="407"/>
      <c r="E6" s="407"/>
    </row>
    <row r="7" spans="2:8" ht="38.25" x14ac:dyDescent="0.25">
      <c r="B7" s="38" t="s">
        <v>1</v>
      </c>
      <c r="C7" s="38" t="s">
        <v>5</v>
      </c>
      <c r="D7" s="38" t="s">
        <v>57</v>
      </c>
      <c r="E7" s="38" t="s">
        <v>58</v>
      </c>
    </row>
    <row r="8" spans="2:8" x14ac:dyDescent="0.25">
      <c r="B8" s="39">
        <v>1</v>
      </c>
      <c r="C8" s="40" t="s">
        <v>59</v>
      </c>
      <c r="D8" s="39" t="s">
        <v>32</v>
      </c>
      <c r="E8" s="41" t="s">
        <v>32</v>
      </c>
    </row>
    <row r="9" spans="2:8" x14ac:dyDescent="0.25">
      <c r="B9" s="39">
        <v>2</v>
      </c>
      <c r="C9" s="40" t="s">
        <v>60</v>
      </c>
      <c r="D9" s="39" t="s">
        <v>32</v>
      </c>
      <c r="E9" s="41" t="s">
        <v>32</v>
      </c>
    </row>
    <row r="10" spans="2:8" x14ac:dyDescent="0.25">
      <c r="B10" s="39">
        <v>3</v>
      </c>
      <c r="C10" s="40" t="s">
        <v>61</v>
      </c>
      <c r="D10" s="39" t="s">
        <v>32</v>
      </c>
      <c r="E10" s="41" t="s">
        <v>32</v>
      </c>
    </row>
    <row r="11" spans="2:8" x14ac:dyDescent="0.25">
      <c r="B11" s="39">
        <v>4</v>
      </c>
      <c r="C11" s="40" t="s">
        <v>62</v>
      </c>
      <c r="D11" s="39" t="s">
        <v>32</v>
      </c>
      <c r="E11" s="41" t="s">
        <v>32</v>
      </c>
    </row>
    <row r="12" spans="2:8" x14ac:dyDescent="0.25">
      <c r="B12" s="39">
        <v>5</v>
      </c>
      <c r="C12" s="40" t="s">
        <v>63</v>
      </c>
      <c r="D12" s="39" t="s">
        <v>32</v>
      </c>
      <c r="E12" s="41" t="s">
        <v>32</v>
      </c>
    </row>
    <row r="13" spans="2:8" x14ac:dyDescent="0.25">
      <c r="B13" s="39">
        <v>6</v>
      </c>
      <c r="C13" s="40" t="s">
        <v>64</v>
      </c>
      <c r="D13" s="39" t="s">
        <v>32</v>
      </c>
      <c r="E13" s="41" t="s">
        <v>32</v>
      </c>
    </row>
    <row r="14" spans="2:8" x14ac:dyDescent="0.25">
      <c r="B14" s="39">
        <v>7</v>
      </c>
      <c r="C14" s="40" t="s">
        <v>65</v>
      </c>
      <c r="D14" s="39" t="s">
        <v>32</v>
      </c>
      <c r="E14" s="41" t="s">
        <v>32</v>
      </c>
    </row>
    <row r="15" spans="2:8" x14ac:dyDescent="0.25">
      <c r="B15" s="39">
        <v>8</v>
      </c>
      <c r="C15" s="40" t="s">
        <v>66</v>
      </c>
      <c r="D15" s="39" t="s">
        <v>32</v>
      </c>
      <c r="E15" s="41" t="s">
        <v>32</v>
      </c>
    </row>
    <row r="16" spans="2:8" x14ac:dyDescent="0.25">
      <c r="B16" s="39">
        <v>9</v>
      </c>
      <c r="C16" s="40" t="s">
        <v>67</v>
      </c>
      <c r="D16" s="39" t="s">
        <v>32</v>
      </c>
      <c r="E16" s="41" t="s">
        <v>32</v>
      </c>
    </row>
    <row r="17" spans="2:5" x14ac:dyDescent="0.25">
      <c r="B17" s="39">
        <v>10</v>
      </c>
      <c r="C17" s="40" t="s">
        <v>68</v>
      </c>
      <c r="D17" s="39" t="s">
        <v>32</v>
      </c>
      <c r="E17" s="41" t="s">
        <v>32</v>
      </c>
    </row>
    <row r="18" spans="2:5" x14ac:dyDescent="0.25">
      <c r="B18" s="39">
        <v>11</v>
      </c>
      <c r="C18" s="40" t="s">
        <v>69</v>
      </c>
      <c r="D18" s="39" t="s">
        <v>32</v>
      </c>
      <c r="E18" s="41" t="s">
        <v>32</v>
      </c>
    </row>
    <row r="19" spans="2:5" x14ac:dyDescent="0.25">
      <c r="B19" s="39">
        <v>12</v>
      </c>
      <c r="C19" s="40" t="s">
        <v>70</v>
      </c>
      <c r="D19" s="39" t="s">
        <v>32</v>
      </c>
      <c r="E19" s="41" t="s">
        <v>32</v>
      </c>
    </row>
    <row r="20" spans="2:5" x14ac:dyDescent="0.25">
      <c r="B20" s="39">
        <v>13</v>
      </c>
      <c r="C20" s="40" t="s">
        <v>71</v>
      </c>
      <c r="D20" s="39" t="s">
        <v>32</v>
      </c>
      <c r="E20" s="41" t="s">
        <v>32</v>
      </c>
    </row>
    <row r="21" spans="2:5" x14ac:dyDescent="0.25">
      <c r="B21" s="39">
        <v>14</v>
      </c>
      <c r="C21" s="40" t="s">
        <v>72</v>
      </c>
      <c r="D21" s="39" t="s">
        <v>32</v>
      </c>
      <c r="E21" s="41" t="s">
        <v>32</v>
      </c>
    </row>
    <row r="22" spans="2:5" x14ac:dyDescent="0.25">
      <c r="B22" s="39">
        <v>15</v>
      </c>
      <c r="C22" s="40" t="s">
        <v>73</v>
      </c>
      <c r="D22" s="39" t="s">
        <v>32</v>
      </c>
      <c r="E22" s="41" t="s">
        <v>32</v>
      </c>
    </row>
    <row r="23" spans="2:5" x14ac:dyDescent="0.25">
      <c r="B23" s="39">
        <v>16</v>
      </c>
      <c r="C23" s="40" t="s">
        <v>74</v>
      </c>
      <c r="D23" s="39" t="s">
        <v>32</v>
      </c>
      <c r="E23" s="41" t="s">
        <v>32</v>
      </c>
    </row>
    <row r="24" spans="2:5" x14ac:dyDescent="0.25">
      <c r="B24" s="39">
        <v>17</v>
      </c>
      <c r="C24" s="40" t="s">
        <v>75</v>
      </c>
      <c r="D24" s="39" t="s">
        <v>32</v>
      </c>
      <c r="E24" s="41" t="s">
        <v>32</v>
      </c>
    </row>
    <row r="25" spans="2:5" x14ac:dyDescent="0.25">
      <c r="B25" s="39">
        <v>18</v>
      </c>
      <c r="C25" s="40" t="s">
        <v>76</v>
      </c>
      <c r="D25" s="39" t="s">
        <v>32</v>
      </c>
      <c r="E25" s="41" t="s">
        <v>32</v>
      </c>
    </row>
    <row r="26" spans="2:5" ht="25.5" x14ac:dyDescent="0.25">
      <c r="B26" s="39">
        <v>19</v>
      </c>
      <c r="C26" s="42" t="s">
        <v>714</v>
      </c>
      <c r="D26" s="39" t="s">
        <v>32</v>
      </c>
      <c r="E26" s="41" t="s">
        <v>32</v>
      </c>
    </row>
    <row r="27" spans="2:5" x14ac:dyDescent="0.25">
      <c r="B27" s="39">
        <v>20</v>
      </c>
      <c r="C27" s="40" t="s">
        <v>77</v>
      </c>
      <c r="D27" s="39" t="s">
        <v>32</v>
      </c>
      <c r="E27" s="41" t="s">
        <v>32</v>
      </c>
    </row>
    <row r="28" spans="2:5" x14ac:dyDescent="0.25">
      <c r="B28" s="39">
        <v>21</v>
      </c>
      <c r="C28" s="40" t="s">
        <v>78</v>
      </c>
      <c r="D28" s="39" t="s">
        <v>32</v>
      </c>
      <c r="E28" s="41" t="s">
        <v>32</v>
      </c>
    </row>
    <row r="29" spans="2:5" x14ac:dyDescent="0.25">
      <c r="B29" s="39">
        <v>22</v>
      </c>
      <c r="C29" s="40" t="s">
        <v>79</v>
      </c>
      <c r="D29" s="39" t="s">
        <v>32</v>
      </c>
      <c r="E29" s="41" t="s">
        <v>32</v>
      </c>
    </row>
    <row r="30" spans="2:5" x14ac:dyDescent="0.25">
      <c r="B30" s="39">
        <v>23</v>
      </c>
      <c r="C30" s="40" t="s">
        <v>80</v>
      </c>
      <c r="D30" s="39" t="s">
        <v>32</v>
      </c>
      <c r="E30" s="41" t="s">
        <v>32</v>
      </c>
    </row>
    <row r="31" spans="2:5" x14ac:dyDescent="0.25">
      <c r="B31" s="39">
        <v>24</v>
      </c>
      <c r="C31" s="40" t="s">
        <v>81</v>
      </c>
      <c r="D31" s="39" t="s">
        <v>32</v>
      </c>
      <c r="E31" s="41" t="s">
        <v>32</v>
      </c>
    </row>
    <row r="32" spans="2:5" x14ac:dyDescent="0.25">
      <c r="B32" s="39">
        <v>25</v>
      </c>
      <c r="C32" s="40" t="s">
        <v>82</v>
      </c>
      <c r="D32" s="39" t="s">
        <v>32</v>
      </c>
      <c r="E32" s="41" t="s">
        <v>32</v>
      </c>
    </row>
    <row r="33" spans="2:5" x14ac:dyDescent="0.25">
      <c r="B33" s="39">
        <v>26</v>
      </c>
      <c r="C33" s="40" t="s">
        <v>83</v>
      </c>
      <c r="D33" s="203" t="s">
        <v>32</v>
      </c>
      <c r="E33" s="204" t="s">
        <v>32</v>
      </c>
    </row>
    <row r="34" spans="2:5" x14ac:dyDescent="0.25">
      <c r="B34" s="39">
        <v>27</v>
      </c>
      <c r="C34" s="40" t="s">
        <v>84</v>
      </c>
      <c r="D34" s="203">
        <v>2</v>
      </c>
      <c r="E34" s="205">
        <f>'7 lentelė'!L40+'7 lentelė'!L70</f>
        <v>106369.31</v>
      </c>
    </row>
    <row r="35" spans="2:5" ht="25.5" x14ac:dyDescent="0.25">
      <c r="B35" s="39">
        <v>28</v>
      </c>
      <c r="C35" s="42" t="s">
        <v>85</v>
      </c>
      <c r="D35" s="203" t="s">
        <v>32</v>
      </c>
      <c r="E35" s="204" t="s">
        <v>32</v>
      </c>
    </row>
    <row r="36" spans="2:5" ht="25.5" x14ac:dyDescent="0.25">
      <c r="B36" s="39">
        <v>29</v>
      </c>
      <c r="C36" s="42" t="s">
        <v>86</v>
      </c>
      <c r="D36" s="203">
        <v>1</v>
      </c>
      <c r="E36" s="205">
        <f>'7 lentelė'!L155</f>
        <v>1105212.93</v>
      </c>
    </row>
    <row r="37" spans="2:5" ht="25.5" x14ac:dyDescent="0.25">
      <c r="B37" s="39">
        <v>30</v>
      </c>
      <c r="C37" s="42" t="s">
        <v>87</v>
      </c>
      <c r="D37" s="203" t="s">
        <v>32</v>
      </c>
      <c r="E37" s="204" t="s">
        <v>32</v>
      </c>
    </row>
    <row r="38" spans="2:5" ht="25.5" x14ac:dyDescent="0.25">
      <c r="B38" s="39">
        <v>31</v>
      </c>
      <c r="C38" s="42" t="s">
        <v>88</v>
      </c>
      <c r="D38" s="203" t="s">
        <v>32</v>
      </c>
      <c r="E38" s="204" t="s">
        <v>32</v>
      </c>
    </row>
    <row r="39" spans="2:5" ht="25.5" x14ac:dyDescent="0.25">
      <c r="B39" s="39">
        <v>32</v>
      </c>
      <c r="C39" s="42" t="s">
        <v>89</v>
      </c>
      <c r="D39" s="203" t="s">
        <v>32</v>
      </c>
      <c r="E39" s="204" t="s">
        <v>32</v>
      </c>
    </row>
    <row r="40" spans="2:5" x14ac:dyDescent="0.25">
      <c r="B40" s="39">
        <v>33</v>
      </c>
      <c r="C40" s="42" t="s">
        <v>90</v>
      </c>
      <c r="D40" s="203" t="s">
        <v>32</v>
      </c>
      <c r="E40" s="204" t="s">
        <v>32</v>
      </c>
    </row>
    <row r="41" spans="2:5" ht="25.5" x14ac:dyDescent="0.25">
      <c r="B41" s="39">
        <v>34</v>
      </c>
      <c r="C41" s="42" t="s">
        <v>91</v>
      </c>
      <c r="D41" s="203">
        <v>1</v>
      </c>
      <c r="E41" s="206">
        <f>'7 lentelė'!L36</f>
        <v>562743.66</v>
      </c>
    </row>
    <row r="42" spans="2:5" x14ac:dyDescent="0.25">
      <c r="B42" s="39">
        <v>35</v>
      </c>
      <c r="C42" s="42" t="s">
        <v>92</v>
      </c>
      <c r="D42" s="203" t="s">
        <v>32</v>
      </c>
      <c r="E42" s="204" t="s">
        <v>32</v>
      </c>
    </row>
    <row r="43" spans="2:5" x14ac:dyDescent="0.25">
      <c r="B43" s="39">
        <v>36</v>
      </c>
      <c r="C43" s="40" t="s">
        <v>93</v>
      </c>
      <c r="D43" s="203" t="s">
        <v>32</v>
      </c>
      <c r="E43" s="204" t="s">
        <v>32</v>
      </c>
    </row>
    <row r="44" spans="2:5" x14ac:dyDescent="0.25">
      <c r="B44" s="39">
        <v>37</v>
      </c>
      <c r="C44" s="40" t="s">
        <v>94</v>
      </c>
      <c r="D44" s="203" t="s">
        <v>32</v>
      </c>
      <c r="E44" s="204" t="s">
        <v>32</v>
      </c>
    </row>
    <row r="45" spans="2:5" x14ac:dyDescent="0.25">
      <c r="B45" s="39">
        <v>38</v>
      </c>
      <c r="C45" s="40" t="s">
        <v>95</v>
      </c>
      <c r="D45" s="203">
        <v>1</v>
      </c>
      <c r="E45" s="206">
        <f>'7 lentelė'!L146</f>
        <v>116213.82</v>
      </c>
    </row>
    <row r="46" spans="2:5" x14ac:dyDescent="0.25">
      <c r="B46" s="39">
        <v>39</v>
      </c>
      <c r="C46" s="40" t="s">
        <v>110</v>
      </c>
      <c r="D46" s="203" t="s">
        <v>32</v>
      </c>
      <c r="E46" s="204" t="s">
        <v>32</v>
      </c>
    </row>
    <row r="47" spans="2:5" x14ac:dyDescent="0.25">
      <c r="B47" s="39">
        <v>40</v>
      </c>
      <c r="C47" s="40" t="s">
        <v>96</v>
      </c>
      <c r="D47" s="203" t="s">
        <v>32</v>
      </c>
      <c r="E47" s="204" t="s">
        <v>32</v>
      </c>
    </row>
    <row r="48" spans="2:5" x14ac:dyDescent="0.25">
      <c r="B48" s="39">
        <v>41</v>
      </c>
      <c r="C48" s="40" t="s">
        <v>97</v>
      </c>
      <c r="D48" s="203" t="s">
        <v>32</v>
      </c>
      <c r="E48" s="204" t="s">
        <v>32</v>
      </c>
    </row>
    <row r="49" spans="2:5" x14ac:dyDescent="0.25">
      <c r="B49" s="39">
        <v>42</v>
      </c>
      <c r="C49" s="40" t="s">
        <v>98</v>
      </c>
      <c r="D49" s="203" t="s">
        <v>32</v>
      </c>
      <c r="E49" s="204" t="s">
        <v>32</v>
      </c>
    </row>
    <row r="50" spans="2:5" x14ac:dyDescent="0.25">
      <c r="B50" s="39">
        <v>43</v>
      </c>
      <c r="C50" s="40" t="s">
        <v>99</v>
      </c>
      <c r="D50" s="203" t="s">
        <v>32</v>
      </c>
      <c r="E50" s="204" t="s">
        <v>32</v>
      </c>
    </row>
    <row r="51" spans="2:5" x14ac:dyDescent="0.25">
      <c r="B51" s="39">
        <v>44</v>
      </c>
      <c r="C51" s="40" t="s">
        <v>100</v>
      </c>
      <c r="D51" s="203" t="s">
        <v>32</v>
      </c>
      <c r="E51" s="204" t="s">
        <v>32</v>
      </c>
    </row>
    <row r="52" spans="2:5" x14ac:dyDescent="0.25">
      <c r="B52" s="39">
        <v>45</v>
      </c>
      <c r="C52" s="40" t="s">
        <v>101</v>
      </c>
      <c r="D52" s="203" t="s">
        <v>32</v>
      </c>
      <c r="E52" s="204" t="s">
        <v>32</v>
      </c>
    </row>
    <row r="53" spans="2:5" x14ac:dyDescent="0.25">
      <c r="B53" s="39">
        <v>46</v>
      </c>
      <c r="C53" s="40" t="s">
        <v>102</v>
      </c>
      <c r="D53" s="39" t="s">
        <v>32</v>
      </c>
      <c r="E53" s="41" t="s">
        <v>32</v>
      </c>
    </row>
    <row r="54" spans="2:5" x14ac:dyDescent="0.25">
      <c r="B54" s="39">
        <v>47</v>
      </c>
      <c r="C54" s="40" t="s">
        <v>103</v>
      </c>
      <c r="D54" s="39" t="s">
        <v>32</v>
      </c>
      <c r="E54" s="41" t="s">
        <v>32</v>
      </c>
    </row>
    <row r="55" spans="2:5" x14ac:dyDescent="0.25">
      <c r="B55" s="39">
        <v>48</v>
      </c>
      <c r="C55" s="40" t="s">
        <v>104</v>
      </c>
      <c r="D55" s="39" t="s">
        <v>32</v>
      </c>
      <c r="E55" s="41" t="s">
        <v>32</v>
      </c>
    </row>
    <row r="56" spans="2:5" x14ac:dyDescent="0.25">
      <c r="B56" s="39">
        <v>49</v>
      </c>
      <c r="C56" s="40" t="s">
        <v>105</v>
      </c>
      <c r="D56" s="39" t="s">
        <v>32</v>
      </c>
      <c r="E56" s="41" t="s">
        <v>32</v>
      </c>
    </row>
    <row r="57" spans="2:5" x14ac:dyDescent="0.25">
      <c r="B57" s="39">
        <v>50</v>
      </c>
      <c r="C57" s="40" t="s">
        <v>106</v>
      </c>
      <c r="D57" s="203">
        <v>2</v>
      </c>
      <c r="E57" s="206">
        <f>'7 lentelė'!L69+'7 lentelė'!L149</f>
        <v>33415</v>
      </c>
    </row>
    <row r="58" spans="2:5" ht="25.5" x14ac:dyDescent="0.25">
      <c r="B58" s="39">
        <v>51</v>
      </c>
      <c r="C58" s="42" t="s">
        <v>107</v>
      </c>
      <c r="D58" s="203" t="s">
        <v>32</v>
      </c>
      <c r="E58" s="204" t="s">
        <v>32</v>
      </c>
    </row>
    <row r="59" spans="2:5" ht="25.5" x14ac:dyDescent="0.25">
      <c r="B59" s="39">
        <v>52</v>
      </c>
      <c r="C59" s="42" t="s">
        <v>108</v>
      </c>
      <c r="D59" s="39" t="s">
        <v>32</v>
      </c>
      <c r="E59" s="41" t="s">
        <v>32</v>
      </c>
    </row>
  </sheetData>
  <mergeCells count="1">
    <mergeCell ref="B6:E6"/>
  </mergeCells>
  <pageMargins left="0" right="0" top="0" bottom="0" header="0" footer="0"/>
  <pageSetup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Įvardytieji diapazonai</vt:lpstr>
      </vt:variant>
      <vt:variant>
        <vt:i4>4</vt:i4>
      </vt:variant>
    </vt:vector>
  </HeadingPairs>
  <TitlesOfParts>
    <vt:vector size="15" baseType="lpstr">
      <vt:lpstr>1 lentelė</vt:lpstr>
      <vt:lpstr>2 lentelė</vt:lpstr>
      <vt:lpstr>3 lentelė</vt:lpstr>
      <vt:lpstr>4 lentelė</vt:lpstr>
      <vt:lpstr>5 lentelė</vt:lpstr>
      <vt:lpstr>6 lentelė</vt:lpstr>
      <vt:lpstr>7 lentelė</vt:lpstr>
      <vt:lpstr>8 lentelė</vt:lpstr>
      <vt:lpstr>9 lentelė</vt:lpstr>
      <vt:lpstr>10 lentelė</vt:lpstr>
      <vt:lpstr>Lapas8</vt:lpstr>
      <vt:lpstr>'1 lentelė'!Print_Area</vt:lpstr>
      <vt:lpstr>'10 lentelė'!Print_Area</vt:lpstr>
      <vt:lpstr>'7 lentelė'!Print_Area</vt:lpstr>
      <vt:lpstr>'8 lentelė'!Print_Area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Giedrė Andriuškevičė</dc:creator>
  <cp:lastModifiedBy>Ingrida Švabauskienė</cp:lastModifiedBy>
  <cp:lastPrinted>2019-04-05T10:38:12Z</cp:lastPrinted>
  <dcterms:created xsi:type="dcterms:W3CDTF">2017-11-23T09:10:18Z</dcterms:created>
  <dcterms:modified xsi:type="dcterms:W3CDTF">2019-04-26T10:26:39Z</dcterms:modified>
</cp:coreProperties>
</file>