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66925"/>
  <mc:AlternateContent xmlns:mc="http://schemas.openxmlformats.org/markup-compatibility/2006">
    <mc:Choice Requires="x15">
      <x15ac:absPath xmlns:x15ac="http://schemas.microsoft.com/office/spreadsheetml/2010/11/ac" url="\\Serveris\BENDRAS\MRP_Planas\MRPP 2014-2020\Pakeitimas_2019-03-25\"/>
    </mc:Choice>
  </mc:AlternateContent>
  <xr:revisionPtr revIDLastSave="0" documentId="13_ncr:1_{342EB047-1561-4D1C-8B35-32BCF74F4F40}" xr6:coauthVersionLast="43" xr6:coauthVersionMax="43" xr10:uidLastSave="{00000000-0000-0000-0000-000000000000}"/>
  <bookViews>
    <workbookView xWindow="28680" yWindow="-120" windowWidth="29040" windowHeight="15840" activeTab="4" xr2:uid="{00000000-000D-0000-FFFF-FFFF00000000}"/>
  </bookViews>
  <sheets>
    <sheet name="1 lentelė" sheetId="1" r:id="rId1"/>
    <sheet name="2 lentelė" sheetId="2" r:id="rId2"/>
    <sheet name="3 lentelė" sheetId="3" r:id="rId3"/>
    <sheet name="4 lentelė" sheetId="4" r:id="rId4"/>
    <sheet name="5 lentelė" sheetId="5" r:id="rId5"/>
    <sheet name="6 lentelė" sheetId="6" r:id="rId6"/>
    <sheet name="7 lentelė" sheetId="7" r:id="rId7"/>
    <sheet name="4-5 lentelės" sheetId="8" r:id="rId8"/>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5" l="1"/>
  <c r="H17" i="5"/>
  <c r="G17" i="5"/>
  <c r="K49" i="8" l="1"/>
  <c r="I49" i="8"/>
  <c r="F17" i="7" l="1"/>
  <c r="I10" i="5"/>
  <c r="H10" i="5"/>
  <c r="L106" i="2"/>
  <c r="L105" i="2"/>
  <c r="L104" i="2"/>
  <c r="L103" i="2"/>
  <c r="L102" i="2"/>
  <c r="J9" i="5" l="1"/>
  <c r="J10" i="5"/>
  <c r="Q32" i="1"/>
  <c r="P32" i="1"/>
  <c r="N68" i="8" l="1"/>
  <c r="M68" i="8"/>
  <c r="L68" i="8"/>
  <c r="K68" i="8"/>
  <c r="J68" i="8"/>
  <c r="I68" i="8"/>
  <c r="L23" i="8"/>
  <c r="M39" i="8" l="1"/>
  <c r="M11" i="8"/>
  <c r="L11" i="8"/>
  <c r="D20" i="4"/>
  <c r="Q33" i="1"/>
  <c r="O33" i="1"/>
  <c r="N33" i="1"/>
  <c r="M33" i="1"/>
  <c r="L33" i="1"/>
  <c r="L100" i="2"/>
  <c r="P33" i="1" s="1"/>
  <c r="L99" i="2"/>
  <c r="L98" i="2"/>
  <c r="L97" i="2"/>
  <c r="L96" i="2"/>
  <c r="L95" i="2"/>
  <c r="L94" i="2"/>
  <c r="L93" i="2"/>
  <c r="F14" i="7" l="1"/>
  <c r="L36" i="8"/>
  <c r="L17" i="8"/>
  <c r="D33" i="4"/>
  <c r="D16" i="4"/>
  <c r="D14" i="4"/>
  <c r="D13" i="4"/>
  <c r="E27" i="6" l="1"/>
  <c r="F27" i="6" s="1"/>
  <c r="G27" i="6" s="1"/>
  <c r="E20" i="6"/>
  <c r="E18" i="6"/>
  <c r="F18" i="6" s="1"/>
  <c r="E17" i="6"/>
  <c r="F17" i="6" s="1"/>
  <c r="E11" i="6"/>
  <c r="F11" i="6" s="1"/>
  <c r="G11" i="6" s="1"/>
  <c r="H11" i="6" s="1"/>
  <c r="J32" i="5"/>
  <c r="I32" i="5"/>
  <c r="G32" i="5"/>
  <c r="F32" i="5"/>
  <c r="E32" i="5"/>
  <c r="E32" i="6" s="1"/>
  <c r="F32" i="6" s="1"/>
  <c r="G32" i="6" s="1"/>
  <c r="D32" i="5"/>
  <c r="J25" i="5"/>
  <c r="I25" i="5"/>
  <c r="G25" i="5"/>
  <c r="F25" i="5"/>
  <c r="E25" i="5"/>
  <c r="E25" i="6" s="1"/>
  <c r="F25" i="6" s="1"/>
  <c r="G25" i="6" s="1"/>
  <c r="D25" i="5"/>
  <c r="J22" i="5"/>
  <c r="I22" i="5"/>
  <c r="G22" i="5"/>
  <c r="F22" i="5"/>
  <c r="E22" i="5"/>
  <c r="E22" i="6" s="1"/>
  <c r="F22" i="6" s="1"/>
  <c r="G22" i="6" s="1"/>
  <c r="D22" i="5"/>
  <c r="J21" i="5"/>
  <c r="I21" i="5"/>
  <c r="H21" i="5"/>
  <c r="G21" i="5"/>
  <c r="E21" i="5"/>
  <c r="E21" i="6" s="1"/>
  <c r="D21" i="5"/>
  <c r="J20" i="5"/>
  <c r="I20" i="5"/>
  <c r="G20" i="5"/>
  <c r="E20" i="5"/>
  <c r="D20" i="5"/>
  <c r="J17" i="5"/>
  <c r="F17" i="5"/>
  <c r="E17" i="5"/>
  <c r="D17" i="5"/>
  <c r="J14" i="5"/>
  <c r="H14" i="5"/>
  <c r="E14" i="5"/>
  <c r="E14" i="6" s="1"/>
  <c r="D14" i="5"/>
  <c r="J13" i="5"/>
  <c r="I13" i="5"/>
  <c r="H13" i="5"/>
  <c r="F13" i="5"/>
  <c r="E13" i="5"/>
  <c r="E13" i="6" s="1"/>
  <c r="F13" i="6" s="1"/>
  <c r="D13" i="5"/>
  <c r="J12" i="5"/>
  <c r="I12" i="5"/>
  <c r="H12" i="5"/>
  <c r="F12" i="5"/>
  <c r="E12" i="5"/>
  <c r="E12" i="6" s="1"/>
  <c r="F12" i="6" s="1"/>
  <c r="D12" i="5"/>
  <c r="J16" i="5"/>
  <c r="I16" i="5"/>
  <c r="H16" i="5"/>
  <c r="G16" i="5"/>
  <c r="E16" i="5"/>
  <c r="E16" i="6" s="1"/>
  <c r="D16" i="5"/>
  <c r="G10" i="5"/>
  <c r="F10" i="5"/>
  <c r="E10" i="5"/>
  <c r="E10" i="6" s="1"/>
  <c r="F10" i="6" s="1"/>
  <c r="G10" i="6" s="1"/>
  <c r="D10" i="5"/>
  <c r="J18" i="5"/>
  <c r="I18" i="5"/>
  <c r="F18" i="5"/>
  <c r="E18" i="5"/>
  <c r="D18" i="5"/>
  <c r="I9" i="5"/>
  <c r="G9" i="5"/>
  <c r="F9" i="5"/>
  <c r="E9" i="5"/>
  <c r="E9" i="6" s="1"/>
  <c r="F9" i="6" s="1"/>
  <c r="G9" i="6" s="1"/>
  <c r="D9" i="5"/>
  <c r="J11" i="5"/>
  <c r="H11" i="5"/>
  <c r="G11" i="5"/>
  <c r="F11" i="5"/>
  <c r="E11" i="5"/>
  <c r="D11" i="5"/>
  <c r="J28" i="5"/>
  <c r="I28" i="5"/>
  <c r="G28" i="5"/>
  <c r="F28" i="5"/>
  <c r="E28" i="5"/>
  <c r="D28" i="5"/>
  <c r="J27" i="5"/>
  <c r="I27" i="5"/>
  <c r="G27" i="5"/>
  <c r="F27" i="5"/>
  <c r="E27" i="5"/>
  <c r="E28" i="6" s="1"/>
  <c r="F28" i="6" s="1"/>
  <c r="G28" i="6" s="1"/>
  <c r="D27" i="5"/>
  <c r="J26" i="5"/>
  <c r="G26" i="5"/>
  <c r="F26" i="5"/>
  <c r="E26" i="5"/>
  <c r="E26" i="6" s="1"/>
  <c r="F26" i="6" s="1"/>
  <c r="G26" i="6" s="1"/>
  <c r="D26" i="5"/>
  <c r="J24" i="5"/>
  <c r="I24" i="5"/>
  <c r="H24" i="5" l="1"/>
  <c r="G24" i="5"/>
  <c r="E24" i="5"/>
  <c r="E24" i="6" s="1"/>
  <c r="D24" i="5"/>
  <c r="J23" i="5"/>
  <c r="H23" i="5"/>
  <c r="F23" i="5"/>
  <c r="E23" i="5"/>
  <c r="E23" i="6" s="1"/>
  <c r="F23" i="6" s="1"/>
  <c r="D23" i="5"/>
  <c r="J19" i="5"/>
  <c r="I19" i="5"/>
  <c r="H19" i="5"/>
  <c r="F19" i="5"/>
  <c r="E19" i="5"/>
  <c r="E19" i="6" s="1"/>
  <c r="F19" i="6" s="1"/>
  <c r="D19" i="5"/>
  <c r="I15" i="5"/>
  <c r="J15" i="5"/>
  <c r="H15" i="5"/>
  <c r="F15" i="5"/>
  <c r="E15" i="5"/>
  <c r="E15" i="6" s="1"/>
  <c r="F15" i="6" s="1"/>
  <c r="D15" i="5"/>
  <c r="J30" i="5"/>
  <c r="I30" i="5"/>
  <c r="F30" i="5"/>
  <c r="E30" i="5"/>
  <c r="E30" i="6" s="1"/>
  <c r="D30" i="5"/>
  <c r="J31" i="5"/>
  <c r="I31" i="5"/>
  <c r="G31" i="5"/>
  <c r="F31" i="5"/>
  <c r="E31" i="5"/>
  <c r="E31" i="6" s="1"/>
  <c r="F31" i="6" s="1"/>
  <c r="G31" i="6" s="1"/>
  <c r="D31" i="5"/>
  <c r="J29" i="5"/>
  <c r="G29" i="5"/>
  <c r="F29" i="5"/>
  <c r="E29" i="5"/>
  <c r="E29" i="6" s="1"/>
  <c r="F29" i="6" s="1"/>
  <c r="G29" i="6" s="1"/>
  <c r="D29" i="5"/>
  <c r="F30" i="6" l="1"/>
  <c r="D32" i="4"/>
  <c r="D11" i="4"/>
  <c r="H73" i="8"/>
  <c r="I73" i="8" s="1"/>
  <c r="J73" i="8" s="1"/>
  <c r="K28" i="8"/>
  <c r="D25" i="4"/>
  <c r="H62" i="8"/>
  <c r="I62" i="8" s="1"/>
  <c r="H94" i="8"/>
  <c r="I94" i="8" s="1"/>
  <c r="J94" i="8" s="1"/>
  <c r="H93" i="8"/>
  <c r="I93" i="8" s="1"/>
  <c r="J93" i="8" s="1"/>
  <c r="K48" i="8"/>
  <c r="K47" i="8"/>
  <c r="D45" i="4"/>
  <c r="D44" i="4"/>
  <c r="H90" i="8"/>
  <c r="I90" i="8" s="1"/>
  <c r="J90" i="8" s="1"/>
  <c r="H89" i="8"/>
  <c r="I89" i="8" s="1"/>
  <c r="J89" i="8" s="1"/>
  <c r="D41" i="4"/>
  <c r="K44" i="8"/>
  <c r="L43" i="8"/>
  <c r="K43" i="8"/>
  <c r="K14" i="8"/>
  <c r="D40" i="4"/>
  <c r="L14" i="8"/>
  <c r="J14" i="8"/>
  <c r="H14" i="8"/>
  <c r="H59" i="8" s="1"/>
  <c r="I59" i="8" s="1"/>
  <c r="J59" i="8" l="1"/>
  <c r="K93" i="8"/>
  <c r="L93" i="8" s="1"/>
  <c r="M93" i="8" s="1"/>
  <c r="N93" i="8" s="1"/>
  <c r="K73" i="8"/>
  <c r="L73" i="8" s="1"/>
  <c r="M73" i="8" s="1"/>
  <c r="N73" i="8" s="1"/>
  <c r="K94" i="8"/>
  <c r="L94" i="8" s="1"/>
  <c r="M94" i="8" s="1"/>
  <c r="N94" i="8" s="1"/>
  <c r="K89" i="8"/>
  <c r="L89" i="8" s="1"/>
  <c r="M89" i="8" s="1"/>
  <c r="N89" i="8" s="1"/>
  <c r="K90" i="8"/>
  <c r="L90" i="8" s="1"/>
  <c r="M90" i="8" s="1"/>
  <c r="N90" i="8" s="1"/>
  <c r="K59" i="8"/>
  <c r="L59" i="8" s="1"/>
  <c r="M59" i="8" s="1"/>
  <c r="N59" i="8" s="1"/>
  <c r="H84" i="8" l="1"/>
  <c r="L38" i="8"/>
  <c r="K38" i="8"/>
  <c r="I38" i="8"/>
  <c r="I84" i="8" s="1"/>
  <c r="J84" i="8" s="1"/>
  <c r="K84" i="8" s="1"/>
  <c r="L84" i="8" s="1"/>
  <c r="M84" i="8" s="1"/>
  <c r="N84" i="8" s="1"/>
  <c r="D35" i="4"/>
  <c r="H66" i="8"/>
  <c r="L21" i="8"/>
  <c r="I21" i="8"/>
  <c r="D18" i="4"/>
  <c r="H20" i="8"/>
  <c r="H65" i="8" s="1"/>
  <c r="I65" i="8" s="1"/>
  <c r="J65" i="8" s="1"/>
  <c r="K65" i="8" s="1"/>
  <c r="L65" i="8" s="1"/>
  <c r="M65" i="8" s="1"/>
  <c r="N65" i="8" s="1"/>
  <c r="D17" i="4"/>
  <c r="H95" i="8"/>
  <c r="L49" i="8"/>
  <c r="D46" i="4"/>
  <c r="K19" i="8"/>
  <c r="H82" i="8"/>
  <c r="I82" i="8" s="1"/>
  <c r="K36" i="8"/>
  <c r="J36" i="8"/>
  <c r="H64" i="8"/>
  <c r="I64" i="8" s="1"/>
  <c r="H63" i="8"/>
  <c r="I63" i="8" s="1"/>
  <c r="N19" i="8"/>
  <c r="L18" i="8"/>
  <c r="N18" i="8"/>
  <c r="K18" i="8"/>
  <c r="J18" i="8"/>
  <c r="D15" i="4"/>
  <c r="K17" i="8"/>
  <c r="J17" i="8"/>
  <c r="J62" i="8" s="1"/>
  <c r="H61" i="8"/>
  <c r="I61" i="8" s="1"/>
  <c r="I95" i="8" l="1"/>
  <c r="J95" i="8" s="1"/>
  <c r="K95" i="8" s="1"/>
  <c r="L95" i="8" s="1"/>
  <c r="M95" i="8" s="1"/>
  <c r="N95" i="8" s="1"/>
  <c r="I66" i="8"/>
  <c r="J66" i="8" s="1"/>
  <c r="K66" i="8" s="1"/>
  <c r="L66" i="8"/>
  <c r="M66" i="8" s="1"/>
  <c r="N66" i="8" s="1"/>
  <c r="K62" i="8"/>
  <c r="L62" i="8" s="1"/>
  <c r="M62" i="8" s="1"/>
  <c r="N62" i="8" s="1"/>
  <c r="J82" i="8"/>
  <c r="K82" i="8" s="1"/>
  <c r="L82" i="8" s="1"/>
  <c r="M82" i="8" s="1"/>
  <c r="N82" i="8" s="1"/>
  <c r="J63" i="8"/>
  <c r="K63" i="8" s="1"/>
  <c r="L63" i="8" s="1"/>
  <c r="M63" i="8" s="1"/>
  <c r="N63" i="8" s="1"/>
  <c r="J64" i="8"/>
  <c r="K64" i="8" s="1"/>
  <c r="L64" i="8" s="1"/>
  <c r="M64" i="8" s="1"/>
  <c r="N64" i="8" s="1"/>
  <c r="L16" i="8" l="1"/>
  <c r="J16" i="8"/>
  <c r="J61" i="8" s="1"/>
  <c r="K16" i="8"/>
  <c r="H81" i="8"/>
  <c r="I81" i="8" s="1"/>
  <c r="J35" i="8"/>
  <c r="H60" i="8"/>
  <c r="I60" i="8" s="1"/>
  <c r="J60" i="8" s="1"/>
  <c r="K15" i="8"/>
  <c r="D12" i="4"/>
  <c r="H80" i="8"/>
  <c r="I80" i="8" s="1"/>
  <c r="J80" i="8" s="1"/>
  <c r="K34" i="8"/>
  <c r="D31" i="4"/>
  <c r="H77" i="8"/>
  <c r="I77" i="8" s="1"/>
  <c r="J77" i="8" s="1"/>
  <c r="K77" i="8" s="1"/>
  <c r="L31" i="8"/>
  <c r="D28" i="4"/>
  <c r="H76" i="8"/>
  <c r="I76" i="8" s="1"/>
  <c r="J30" i="8"/>
  <c r="K30" i="8"/>
  <c r="D27" i="4"/>
  <c r="H85" i="8"/>
  <c r="I85" i="8" s="1"/>
  <c r="J85" i="8" s="1"/>
  <c r="K85" i="8" s="1"/>
  <c r="D36" i="4"/>
  <c r="H79" i="8"/>
  <c r="I79" i="8" s="1"/>
  <c r="D30" i="4"/>
  <c r="H78" i="8"/>
  <c r="I78" i="8" s="1"/>
  <c r="J78" i="8" s="1"/>
  <c r="K78" i="8" s="1"/>
  <c r="L32" i="8"/>
  <c r="D29" i="4"/>
  <c r="H69" i="8"/>
  <c r="I69" i="8" s="1"/>
  <c r="J69" i="8" s="1"/>
  <c r="L24" i="8"/>
  <c r="K24" i="8"/>
  <c r="D21" i="4"/>
  <c r="H70" i="8"/>
  <c r="I70" i="8" s="1"/>
  <c r="J70" i="8" s="1"/>
  <c r="K70" i="8" s="1"/>
  <c r="H91" i="8"/>
  <c r="I91" i="8" s="1"/>
  <c r="J91" i="8" s="1"/>
  <c r="K91" i="8" s="1"/>
  <c r="L25" i="8"/>
  <c r="L45" i="8"/>
  <c r="D22" i="4"/>
  <c r="D42" i="4"/>
  <c r="H88" i="8"/>
  <c r="I88" i="8" s="1"/>
  <c r="H58" i="8"/>
  <c r="I58" i="8" s="1"/>
  <c r="L13" i="8"/>
  <c r="K13" i="8"/>
  <c r="J13" i="8"/>
  <c r="L77" i="8" l="1"/>
  <c r="M77" i="8" s="1"/>
  <c r="N77" i="8" s="1"/>
  <c r="J81" i="8"/>
  <c r="K81" i="8" s="1"/>
  <c r="L81" i="8" s="1"/>
  <c r="M81" i="8" s="1"/>
  <c r="N81" i="8" s="1"/>
  <c r="L91" i="8"/>
  <c r="M91" i="8" s="1"/>
  <c r="N91" i="8" s="1"/>
  <c r="J76" i="8"/>
  <c r="K76" i="8" s="1"/>
  <c r="L76" i="8" s="1"/>
  <c r="M76" i="8" s="1"/>
  <c r="N76" i="8" s="1"/>
  <c r="J58" i="8"/>
  <c r="K58" i="8" s="1"/>
  <c r="L58" i="8" s="1"/>
  <c r="M58" i="8" s="1"/>
  <c r="N58" i="8" s="1"/>
  <c r="L70" i="8"/>
  <c r="M70" i="8" s="1"/>
  <c r="N70" i="8" s="1"/>
  <c r="K80" i="8"/>
  <c r="L80" i="8" s="1"/>
  <c r="M80" i="8" s="1"/>
  <c r="N80" i="8" s="1"/>
  <c r="K69" i="8"/>
  <c r="L69" i="8" s="1"/>
  <c r="M69" i="8" s="1"/>
  <c r="N69" i="8" s="1"/>
  <c r="J79" i="8"/>
  <c r="K79" i="8" s="1"/>
  <c r="L79" i="8" s="1"/>
  <c r="M79" i="8" s="1"/>
  <c r="N79" i="8" s="1"/>
  <c r="L85" i="8"/>
  <c r="M85" i="8" s="1"/>
  <c r="N85" i="8" s="1"/>
  <c r="K60" i="8"/>
  <c r="L60" i="8" s="1"/>
  <c r="M60" i="8" s="1"/>
  <c r="N60" i="8" s="1"/>
  <c r="L78" i="8"/>
  <c r="M78" i="8" s="1"/>
  <c r="N78" i="8" s="1"/>
  <c r="K61" i="8"/>
  <c r="L61" i="8" s="1"/>
  <c r="M61" i="8" s="1"/>
  <c r="N61" i="8" s="1"/>
  <c r="L42" i="8" l="1"/>
  <c r="K42" i="8"/>
  <c r="J42" i="8"/>
  <c r="J88" i="8" s="1"/>
  <c r="K88" i="8" s="1"/>
  <c r="D10" i="4"/>
  <c r="D39" i="4"/>
  <c r="G87" i="8"/>
  <c r="L41" i="8"/>
  <c r="J41" i="8"/>
  <c r="H41" i="8"/>
  <c r="H87" i="8" s="1"/>
  <c r="I87" i="8" s="1"/>
  <c r="D38" i="4"/>
  <c r="L51" i="8"/>
  <c r="L50" i="8"/>
  <c r="J51" i="8"/>
  <c r="J50" i="8"/>
  <c r="H51" i="8"/>
  <c r="H97" i="8" s="1"/>
  <c r="I97" i="8" s="1"/>
  <c r="H50" i="8"/>
  <c r="H96" i="8" s="1"/>
  <c r="I96" i="8" s="1"/>
  <c r="D48" i="4"/>
  <c r="D47" i="4"/>
  <c r="L40" i="8"/>
  <c r="J40" i="8"/>
  <c r="H40" i="8"/>
  <c r="H86" i="8" s="1"/>
  <c r="I86" i="8" s="1"/>
  <c r="D37" i="4"/>
  <c r="H67" i="8"/>
  <c r="K22" i="8"/>
  <c r="I22" i="8"/>
  <c r="D19" i="4"/>
  <c r="H83" i="8"/>
  <c r="I83" i="8" s="1"/>
  <c r="J37" i="8"/>
  <c r="D34" i="4"/>
  <c r="H74" i="8"/>
  <c r="I74" i="8" s="1"/>
  <c r="K29" i="8"/>
  <c r="J29" i="8"/>
  <c r="D26" i="4"/>
  <c r="H72" i="8"/>
  <c r="I72" i="8" s="1"/>
  <c r="K27" i="8"/>
  <c r="J27" i="8"/>
  <c r="D24" i="4"/>
  <c r="H92" i="8"/>
  <c r="I92" i="8" s="1"/>
  <c r="J92" i="8" s="1"/>
  <c r="L46" i="8"/>
  <c r="K46" i="8"/>
  <c r="D43" i="4"/>
  <c r="H71" i="8"/>
  <c r="I71" i="8" s="1"/>
  <c r="J71" i="8" s="1"/>
  <c r="L26" i="8"/>
  <c r="K26" i="8"/>
  <c r="D23" i="4"/>
  <c r="H57" i="8"/>
  <c r="I57" i="8" s="1"/>
  <c r="J57" i="8" s="1"/>
  <c r="L12" i="8"/>
  <c r="K12" i="8"/>
  <c r="D9" i="4"/>
  <c r="E56" i="8"/>
  <c r="F56" i="8" s="1"/>
  <c r="G56" i="8" s="1"/>
  <c r="H56" i="8" s="1"/>
  <c r="I56" i="8" s="1"/>
  <c r="J56" i="8" s="1"/>
  <c r="K11" i="8"/>
  <c r="D8" i="4"/>
  <c r="D55" i="8"/>
  <c r="E55" i="8" s="1"/>
  <c r="F55" i="8" s="1"/>
  <c r="G55" i="8" s="1"/>
  <c r="H55" i="8" s="1"/>
  <c r="I55" i="8" s="1"/>
  <c r="J10" i="8"/>
  <c r="D7" i="4"/>
  <c r="Q57" i="1"/>
  <c r="P57" i="1"/>
  <c r="G57" i="1"/>
  <c r="F57" i="1"/>
  <c r="D57" i="1"/>
  <c r="E57" i="1"/>
  <c r="M53" i="1"/>
  <c r="S49" i="1"/>
  <c r="M48" i="1"/>
  <c r="H25" i="5" s="1"/>
  <c r="M46" i="1"/>
  <c r="H22" i="5" s="1"/>
  <c r="I45" i="1"/>
  <c r="F21" i="5" s="1"/>
  <c r="M44" i="1"/>
  <c r="H20" i="5" s="1"/>
  <c r="I44" i="1"/>
  <c r="F20" i="5" s="1"/>
  <c r="J96" i="8" l="1"/>
  <c r="K96" i="8" s="1"/>
  <c r="L96" i="8" s="1"/>
  <c r="M96" i="8" s="1"/>
  <c r="N96" i="8" s="1"/>
  <c r="S46" i="1"/>
  <c r="S48" i="1"/>
  <c r="F21" i="6"/>
  <c r="G21" i="6" s="1"/>
  <c r="H21" i="6" s="1"/>
  <c r="I21" i="6" s="1"/>
  <c r="J21" i="6" s="1"/>
  <c r="K21" i="5"/>
  <c r="S45" i="1"/>
  <c r="F20" i="6"/>
  <c r="G20" i="6" s="1"/>
  <c r="H20" i="6" s="1"/>
  <c r="I20" i="6" s="1"/>
  <c r="J20" i="6" s="1"/>
  <c r="K20" i="5"/>
  <c r="H25" i="6"/>
  <c r="I25" i="6" s="1"/>
  <c r="J25" i="6" s="1"/>
  <c r="K25" i="5"/>
  <c r="K24" i="5" s="1"/>
  <c r="J55" i="8"/>
  <c r="K55" i="8" s="1"/>
  <c r="L55" i="8" s="1"/>
  <c r="M55" i="8" s="1"/>
  <c r="N55" i="8" s="1"/>
  <c r="H22" i="6"/>
  <c r="I22" i="6" s="1"/>
  <c r="J22" i="6" s="1"/>
  <c r="K22" i="5"/>
  <c r="S53" i="1"/>
  <c r="H32" i="5"/>
  <c r="J83" i="8"/>
  <c r="K83" i="8" s="1"/>
  <c r="L83" i="8" s="1"/>
  <c r="M83" i="8" s="1"/>
  <c r="N83" i="8" s="1"/>
  <c r="I67" i="8"/>
  <c r="J67" i="8" s="1"/>
  <c r="K67" i="8" s="1"/>
  <c r="L67" i="8" s="1"/>
  <c r="M67" i="8" s="1"/>
  <c r="N67" i="8" s="1"/>
  <c r="J97" i="8"/>
  <c r="K97" i="8" s="1"/>
  <c r="L97" i="8" s="1"/>
  <c r="M97" i="8" s="1"/>
  <c r="N97" i="8" s="1"/>
  <c r="K56" i="8"/>
  <c r="L56" i="8" s="1"/>
  <c r="M56" i="8" s="1"/>
  <c r="N56" i="8" s="1"/>
  <c r="K57" i="8"/>
  <c r="K71" i="8"/>
  <c r="L71" i="8" s="1"/>
  <c r="M71" i="8" s="1"/>
  <c r="N71" i="8" s="1"/>
  <c r="K92" i="8"/>
  <c r="J72" i="8"/>
  <c r="K72" i="8" s="1"/>
  <c r="L72" i="8" s="1"/>
  <c r="M72" i="8" s="1"/>
  <c r="N72" i="8" s="1"/>
  <c r="J74" i="8"/>
  <c r="K74" i="8" s="1"/>
  <c r="L74" i="8" s="1"/>
  <c r="M74" i="8" s="1"/>
  <c r="N74" i="8" s="1"/>
  <c r="L88" i="8"/>
  <c r="M88" i="8" s="1"/>
  <c r="N88" i="8" s="1"/>
  <c r="J87" i="8"/>
  <c r="K87" i="8" s="1"/>
  <c r="L87" i="8" s="1"/>
  <c r="M87" i="8" s="1"/>
  <c r="N87" i="8" s="1"/>
  <c r="J86" i="8"/>
  <c r="K86" i="8" s="1"/>
  <c r="L86" i="8" s="1"/>
  <c r="M86" i="8" s="1"/>
  <c r="N86" i="8" s="1"/>
  <c r="L57" i="8"/>
  <c r="M57" i="8" s="1"/>
  <c r="N57" i="8" s="1"/>
  <c r="L92" i="8"/>
  <c r="M92" i="8" s="1"/>
  <c r="N92" i="8" s="1"/>
  <c r="S44" i="1"/>
  <c r="O41" i="1"/>
  <c r="M41" i="1"/>
  <c r="K41" i="1"/>
  <c r="O40" i="1"/>
  <c r="K40" i="1"/>
  <c r="I40" i="1"/>
  <c r="K39" i="1"/>
  <c r="K38" i="1"/>
  <c r="I36" i="1"/>
  <c r="O34" i="1"/>
  <c r="M34" i="1"/>
  <c r="K33" i="1"/>
  <c r="G18" i="5" s="1"/>
  <c r="H18" i="5"/>
  <c r="O31" i="1"/>
  <c r="L81" i="2"/>
  <c r="L80" i="2"/>
  <c r="M27" i="1"/>
  <c r="S27" i="1" l="1"/>
  <c r="H28" i="5"/>
  <c r="K28" i="5" s="1"/>
  <c r="H32" i="6"/>
  <c r="I32" i="6" s="1"/>
  <c r="J32" i="6" s="1"/>
  <c r="K32" i="5"/>
  <c r="S39" i="1"/>
  <c r="G13" i="5"/>
  <c r="S41" i="1"/>
  <c r="S31" i="1"/>
  <c r="I11" i="5"/>
  <c r="H10" i="6"/>
  <c r="I10" i="6" s="1"/>
  <c r="J10" i="6" s="1"/>
  <c r="K10" i="5"/>
  <c r="S36" i="1"/>
  <c r="F16" i="5"/>
  <c r="S32" i="1"/>
  <c r="H9" i="5"/>
  <c r="G18" i="6"/>
  <c r="H18" i="6" s="1"/>
  <c r="I18" i="6" s="1"/>
  <c r="J18" i="6" s="1"/>
  <c r="K18" i="5"/>
  <c r="S38" i="1"/>
  <c r="G12" i="5"/>
  <c r="G14" i="5"/>
  <c r="F14" i="5"/>
  <c r="I14" i="5"/>
  <c r="S40" i="1"/>
  <c r="S33" i="1"/>
  <c r="S34" i="1"/>
  <c r="M26" i="1"/>
  <c r="L78" i="2"/>
  <c r="G12" i="6" l="1"/>
  <c r="H12" i="6" s="1"/>
  <c r="I12" i="6" s="1"/>
  <c r="J12" i="6" s="1"/>
  <c r="K12" i="5"/>
  <c r="G17" i="6"/>
  <c r="H17" i="6" s="1"/>
  <c r="I17" i="6" s="1"/>
  <c r="J17" i="6" s="1"/>
  <c r="K17" i="5"/>
  <c r="F16" i="6"/>
  <c r="G16" i="6" s="1"/>
  <c r="H16" i="6" s="1"/>
  <c r="I16" i="6" s="1"/>
  <c r="J16" i="6" s="1"/>
  <c r="K16" i="5"/>
  <c r="I11" i="6"/>
  <c r="J11" i="6" s="1"/>
  <c r="K11" i="5"/>
  <c r="G13" i="6"/>
  <c r="H13" i="6" s="1"/>
  <c r="I13" i="6" s="1"/>
  <c r="J13" i="6" s="1"/>
  <c r="K13" i="5"/>
  <c r="H9" i="6"/>
  <c r="I9" i="6" s="1"/>
  <c r="J9" i="6" s="1"/>
  <c r="K9" i="5"/>
  <c r="S26" i="1"/>
  <c r="H27" i="5"/>
  <c r="F14" i="6"/>
  <c r="G14" i="6" s="1"/>
  <c r="H14" i="6" s="1"/>
  <c r="I14" i="6" s="1"/>
  <c r="J14" i="6" s="1"/>
  <c r="K14" i="5"/>
  <c r="L77" i="2"/>
  <c r="L76" i="2"/>
  <c r="H28" i="6" l="1"/>
  <c r="I28" i="6" s="1"/>
  <c r="J28" i="6" s="1"/>
  <c r="H27" i="6"/>
  <c r="I27" i="6" s="1"/>
  <c r="J27" i="6" s="1"/>
  <c r="K27" i="5"/>
  <c r="L26" i="1"/>
  <c r="R26" i="1" s="1"/>
  <c r="O25" i="1"/>
  <c r="I26" i="5" s="1"/>
  <c r="L67" i="2"/>
  <c r="M25" i="1"/>
  <c r="H26" i="5" s="1"/>
  <c r="H26" i="6" l="1"/>
  <c r="I26" i="6" s="1"/>
  <c r="J26" i="6" s="1"/>
  <c r="K26" i="5"/>
  <c r="S25" i="1"/>
  <c r="I24" i="1"/>
  <c r="S24" i="1" l="1"/>
  <c r="F24" i="5"/>
  <c r="F24" i="6" s="1"/>
  <c r="G24" i="6" s="1"/>
  <c r="H24" i="6" s="1"/>
  <c r="I24" i="6" s="1"/>
  <c r="J24" i="6" s="1"/>
  <c r="I57" i="1"/>
  <c r="O22" i="1"/>
  <c r="I23" i="5" s="1"/>
  <c r="K22" i="1"/>
  <c r="G23" i="5" s="1"/>
  <c r="K19" i="1"/>
  <c r="K18" i="1"/>
  <c r="M15" i="1"/>
  <c r="H30" i="5" s="1"/>
  <c r="K15" i="1"/>
  <c r="J15" i="1"/>
  <c r="M14" i="1"/>
  <c r="L11" i="2"/>
  <c r="O13" i="1"/>
  <c r="M13" i="1"/>
  <c r="L17" i="2"/>
  <c r="L160" i="2"/>
  <c r="L155" i="2"/>
  <c r="R49" i="1" s="1"/>
  <c r="L153" i="2"/>
  <c r="L152" i="2"/>
  <c r="L151" i="2"/>
  <c r="L150" i="2"/>
  <c r="L149" i="2"/>
  <c r="L148" i="2"/>
  <c r="L145" i="2"/>
  <c r="L46" i="1" s="1"/>
  <c r="R46" i="1" s="1"/>
  <c r="L143" i="2"/>
  <c r="H45" i="1" s="1"/>
  <c r="R45" i="1" s="1"/>
  <c r="L141" i="2"/>
  <c r="L140" i="2"/>
  <c r="L139" i="2"/>
  <c r="L138" i="2"/>
  <c r="L137" i="2"/>
  <c r="H44" i="1" s="1"/>
  <c r="L136" i="2"/>
  <c r="L132" i="2"/>
  <c r="L131" i="2"/>
  <c r="L130" i="2"/>
  <c r="L129" i="2"/>
  <c r="L128" i="2"/>
  <c r="F28" i="7" s="1"/>
  <c r="L127" i="2"/>
  <c r="N41" i="1" s="1"/>
  <c r="L126" i="2"/>
  <c r="L124" i="2"/>
  <c r="L123" i="2"/>
  <c r="L122" i="2"/>
  <c r="L121" i="2"/>
  <c r="L120" i="2"/>
  <c r="L119" i="2"/>
  <c r="L118" i="2"/>
  <c r="F10" i="7" s="1"/>
  <c r="L117" i="2"/>
  <c r="L116" i="2"/>
  <c r="L114" i="2"/>
  <c r="L112" i="2"/>
  <c r="L109" i="2"/>
  <c r="J33" i="1"/>
  <c r="L91" i="2"/>
  <c r="L89" i="2"/>
  <c r="N31" i="1" s="1"/>
  <c r="R31" i="1" s="1"/>
  <c r="L84" i="2"/>
  <c r="L83" i="2"/>
  <c r="L82" i="2"/>
  <c r="L74" i="2"/>
  <c r="L73" i="2"/>
  <c r="L72" i="2"/>
  <c r="L71" i="2"/>
  <c r="L70" i="2"/>
  <c r="L69" i="2"/>
  <c r="L68" i="2"/>
  <c r="L66" i="2"/>
  <c r="L65" i="2"/>
  <c r="L64" i="2"/>
  <c r="L63" i="2"/>
  <c r="L62" i="2"/>
  <c r="L61" i="2"/>
  <c r="L60" i="2"/>
  <c r="L59" i="2"/>
  <c r="L58" i="2"/>
  <c r="L57" i="2"/>
  <c r="L56" i="2"/>
  <c r="L55" i="2"/>
  <c r="L54" i="2"/>
  <c r="L53" i="2"/>
  <c r="L52" i="2"/>
  <c r="L51" i="2"/>
  <c r="L50" i="2"/>
  <c r="L49" i="2"/>
  <c r="L48" i="2"/>
  <c r="L46" i="2"/>
  <c r="L45" i="2"/>
  <c r="L44" i="2"/>
  <c r="L43" i="2"/>
  <c r="F21" i="7" s="1"/>
  <c r="L42" i="2"/>
  <c r="L39" i="2"/>
  <c r="L38" i="2"/>
  <c r="N22" i="1" s="1"/>
  <c r="L37" i="2"/>
  <c r="J22" i="1" s="1"/>
  <c r="L36" i="2"/>
  <c r="L32" i="2"/>
  <c r="L31" i="2"/>
  <c r="F26" i="7" s="1"/>
  <c r="L29" i="2"/>
  <c r="F31" i="7" s="1"/>
  <c r="L25" i="2"/>
  <c r="L24" i="2"/>
  <c r="L23" i="2"/>
  <c r="L22" i="2"/>
  <c r="L15" i="1" s="1"/>
  <c r="L21" i="2"/>
  <c r="L19" i="2"/>
  <c r="L18" i="2"/>
  <c r="L16" i="2"/>
  <c r="L15" i="2"/>
  <c r="L13" i="2"/>
  <c r="L12" i="2"/>
  <c r="L13" i="1" s="1"/>
  <c r="F23" i="7" l="1"/>
  <c r="F12" i="7"/>
  <c r="J38" i="1"/>
  <c r="R38" i="1" s="1"/>
  <c r="F34" i="7"/>
  <c r="H29" i="5"/>
  <c r="M57" i="1"/>
  <c r="S14" i="1"/>
  <c r="H31" i="5"/>
  <c r="S19" i="1"/>
  <c r="G19" i="5"/>
  <c r="F9" i="7"/>
  <c r="J39" i="1"/>
  <c r="R39" i="1" s="1"/>
  <c r="F33" i="7"/>
  <c r="L53" i="1"/>
  <c r="R53" i="1" s="1"/>
  <c r="I29" i="5"/>
  <c r="O57" i="1"/>
  <c r="J18" i="1"/>
  <c r="R18" i="1" s="1"/>
  <c r="L27" i="1"/>
  <c r="R27" i="1" s="1"/>
  <c r="F32" i="7"/>
  <c r="F13" i="7"/>
  <c r="R32" i="1"/>
  <c r="F16" i="7"/>
  <c r="N34" i="1"/>
  <c r="F25" i="7"/>
  <c r="L44" i="1"/>
  <c r="L48" i="1"/>
  <c r="R48" i="1" s="1"/>
  <c r="N13" i="1"/>
  <c r="R13" i="1" s="1"/>
  <c r="F19" i="7"/>
  <c r="G30" i="5"/>
  <c r="K57" i="1"/>
  <c r="S18" i="1"/>
  <c r="G15" i="5"/>
  <c r="G23" i="6"/>
  <c r="H23" i="6" s="1"/>
  <c r="I23" i="6" s="1"/>
  <c r="J23" i="6" s="1"/>
  <c r="K23" i="5"/>
  <c r="F18" i="7"/>
  <c r="F20" i="7"/>
  <c r="F22" i="7"/>
  <c r="H24" i="1"/>
  <c r="R24" i="1" s="1"/>
  <c r="F15" i="7"/>
  <c r="R33" i="1"/>
  <c r="F29" i="7"/>
  <c r="L34" i="1"/>
  <c r="R34" i="1" s="1"/>
  <c r="F30" i="7"/>
  <c r="H36" i="1"/>
  <c r="R36" i="1" s="1"/>
  <c r="F24" i="7"/>
  <c r="J41" i="1"/>
  <c r="L41" i="1"/>
  <c r="R44" i="1"/>
  <c r="L14" i="1"/>
  <c r="R14" i="1" s="1"/>
  <c r="J19" i="1"/>
  <c r="R19" i="1" s="1"/>
  <c r="H40" i="1"/>
  <c r="F11" i="7"/>
  <c r="J40" i="1"/>
  <c r="N40" i="1"/>
  <c r="S22" i="1"/>
  <c r="R22" i="1"/>
  <c r="L25" i="1"/>
  <c r="N25" i="1"/>
  <c r="R15" i="1"/>
  <c r="S15" i="1"/>
  <c r="S13" i="1"/>
  <c r="J57" i="1" l="1"/>
  <c r="H57" i="1"/>
  <c r="G15" i="6"/>
  <c r="H15" i="6" s="1"/>
  <c r="I15" i="6" s="1"/>
  <c r="J15" i="6" s="1"/>
  <c r="K15" i="5"/>
  <c r="K30" i="5"/>
  <c r="G30" i="6"/>
  <c r="H30" i="6" s="1"/>
  <c r="I30" i="6" s="1"/>
  <c r="J30" i="6" s="1"/>
  <c r="G19" i="6"/>
  <c r="H19" i="6" s="1"/>
  <c r="I19" i="6" s="1"/>
  <c r="J19" i="6" s="1"/>
  <c r="K19" i="5"/>
  <c r="H29" i="6"/>
  <c r="I29" i="6" s="1"/>
  <c r="J29" i="6" s="1"/>
  <c r="K29" i="5"/>
  <c r="S57" i="1"/>
  <c r="N57" i="1"/>
  <c r="R41" i="1"/>
  <c r="H31" i="6"/>
  <c r="I31" i="6" s="1"/>
  <c r="J31" i="6" s="1"/>
  <c r="K31" i="5"/>
  <c r="L57" i="1"/>
  <c r="R40" i="1"/>
  <c r="R25" i="1"/>
  <c r="R5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Ingrida Švabauskienė</author>
  </authors>
  <commentList>
    <comment ref="D32" authorId="0" shapeId="0" xr:uid="{771E9165-DA84-4307-AE34-D12948A79315}">
      <text>
        <r>
          <rPr>
            <b/>
            <sz val="9"/>
            <color indexed="81"/>
            <rFont val="Tahoma"/>
            <family val="2"/>
            <charset val="186"/>
          </rPr>
          <t>Ingrida Švabauskienė:</t>
        </r>
        <r>
          <rPr>
            <sz val="9"/>
            <color indexed="81"/>
            <rFont val="Tahoma"/>
            <family val="2"/>
            <charset val="186"/>
          </rPr>
          <t xml:space="preserve">
Sutartyje ir sąraše toks pavadinimas: ,,Marijampolės Petro Kriaučiūno viešosios bibliotekos modernizavimas ir paslaugų plėtra".</t>
        </r>
      </text>
    </comment>
    <comment ref="D140" authorId="0" shapeId="0" xr:uid="{D8527442-FB2E-4B8C-AA1F-DE095A044B87}">
      <text>
        <r>
          <rPr>
            <b/>
            <sz val="9"/>
            <color indexed="81"/>
            <rFont val="Tahoma"/>
            <family val="2"/>
            <charset val="186"/>
          </rPr>
          <t>Ingrida Švabauskienė:</t>
        </r>
        <r>
          <rPr>
            <sz val="9"/>
            <color indexed="81"/>
            <rFont val="Tahoma"/>
            <family val="2"/>
            <charset val="186"/>
          </rPr>
          <t xml:space="preserve">
Sutartyje kitoks pavadinimas. ,,Kompleksinis Kalvarijos miesto centrinės dalies sutvarkymas". PP tiks pat pavadinimas kaip MRPP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Ingrida Švabauskienė</author>
  </authors>
  <commentList>
    <comment ref="D34" authorId="0" shapeId="0" xr:uid="{65006233-6410-448E-9BDC-4EFDAEE36DBD}">
      <text>
        <r>
          <rPr>
            <b/>
            <sz val="9"/>
            <color indexed="81"/>
            <rFont val="Tahoma"/>
            <family val="2"/>
            <charset val="186"/>
          </rPr>
          <t>Ingrida Švabauskienė:</t>
        </r>
        <r>
          <rPr>
            <sz val="9"/>
            <color indexed="81"/>
            <rFont val="Tahoma"/>
            <family val="2"/>
            <charset val="186"/>
          </rPr>
          <t xml:space="preserve">
Sutartyje ir sąraše toks pavadinimas: ,,Marijampolės Petro Kriaučiūno viešosios bibliotekos modernizavimas ir paslaugų plėtra".</t>
        </r>
      </text>
    </comment>
    <comment ref="D142" authorId="0" shapeId="0" xr:uid="{C04CB09D-0F9E-4F17-B6F6-589D363660D2}">
      <text>
        <r>
          <rPr>
            <b/>
            <sz val="9"/>
            <color indexed="81"/>
            <rFont val="Tahoma"/>
            <family val="2"/>
            <charset val="186"/>
          </rPr>
          <t>Ingrida Švabauskienė:</t>
        </r>
        <r>
          <rPr>
            <sz val="9"/>
            <color indexed="81"/>
            <rFont val="Tahoma"/>
            <family val="2"/>
            <charset val="186"/>
          </rPr>
          <t xml:space="preserve">
Sutartyje kitoks pavadinimas. ,,Kompleksinis Kalvarijos miesto centrinės dalies sutvarkymas". PP tiks pat pavadinimas kaip MRPP</t>
        </r>
      </text>
    </comment>
  </commentList>
</comments>
</file>

<file path=xl/sharedStrings.xml><?xml version="1.0" encoding="utf-8"?>
<sst xmlns="http://schemas.openxmlformats.org/spreadsheetml/2006/main" count="5664" uniqueCount="780">
  <si>
    <t>1 lentelė. Priemonės, joms įgyvendinti reikalingų lėšų poreikis ir finansavimo šaltiniai (paskirstyta pagal planuojamą sutarčių sudarymą).</t>
  </si>
  <si>
    <t>PRIEMONIŲ PLANAS</t>
  </si>
  <si>
    <t>2014 m.</t>
  </si>
  <si>
    <t>2015 m.</t>
  </si>
  <si>
    <t>2016 m.</t>
  </si>
  <si>
    <t>2017 m.</t>
  </si>
  <si>
    <t>2018 m.</t>
  </si>
  <si>
    <t>2019 m.</t>
  </si>
  <si>
    <t>2020 m.</t>
  </si>
  <si>
    <t>Iš viso 2014-2020 m. (be rezervinių projektų)</t>
  </si>
  <si>
    <t>Nr.</t>
  </si>
  <si>
    <t>Lėšų poreikis:</t>
  </si>
  <si>
    <t>Iš viso</t>
  </si>
  <si>
    <t>ES lėšos</t>
  </si>
  <si>
    <t xml:space="preserve">1. </t>
  </si>
  <si>
    <t>Iš viso planui įgyvendinti:</t>
  </si>
  <si>
    <t>metodikos</t>
  </si>
  <si>
    <t>3 priedas</t>
  </si>
  <si>
    <t>2 lentelė. Projektams įgyvendinti reikalingų lėšų poreikis, finansavimo šaltiniai ir pagrindinių projektų įgyvendinimo etapų terminai.</t>
  </si>
  <si>
    <t>Požymiai</t>
  </si>
  <si>
    <t>Lėšų poreikis ir finansavimo šaltiniai (Eur)</t>
  </si>
  <si>
    <t>Projekto etapai</t>
  </si>
  <si>
    <t>Projektas</t>
  </si>
  <si>
    <t>Ministerija</t>
  </si>
  <si>
    <t>Įgyvendinimo teritorija</t>
  </si>
  <si>
    <t>Veiksmų programos įgyvendinimo plano priemonė arba  Kaimo plėtros programos priemonė (Nr.)</t>
  </si>
  <si>
    <t>R/V/KT *</t>
  </si>
  <si>
    <t>ITI, RSP **</t>
  </si>
  <si>
    <t>rez.***</t>
  </si>
  <si>
    <t>Iš viso:</t>
  </si>
  <si>
    <t>Savivaldybės biudžetas</t>
  </si>
  <si>
    <t>Valstybės biudžetas</t>
  </si>
  <si>
    <t>Privačios lėšos</t>
  </si>
  <si>
    <t>Kitos viešosios lėšos</t>
  </si>
  <si>
    <t>Įtraukimas į sąrašą (metai/mėnuo)</t>
  </si>
  <si>
    <t>Paraiškos pateikimas įgyvendinančiajai institucijai (metai/mėnuo)</t>
  </si>
  <si>
    <t>Finansavimo sutarties sudarymas (metai/mėnuo)</t>
  </si>
  <si>
    <t>Projekto užbaigimas (metai)</t>
  </si>
  <si>
    <t>1.1</t>
  </si>
  <si>
    <t>-</t>
  </si>
  <si>
    <t>1.1.1</t>
  </si>
  <si>
    <t>1.1.1.1</t>
  </si>
  <si>
    <t>1.1.1.1.1</t>
  </si>
  <si>
    <t>1.1.1.1.2</t>
  </si>
  <si>
    <t>1.1.1.2</t>
  </si>
  <si>
    <t>1.1.1.2.1</t>
  </si>
  <si>
    <t>1.1.1.2.2</t>
  </si>
  <si>
    <r>
      <t xml:space="preserve">3 lentelė. Projektams </t>
    </r>
    <r>
      <rPr>
        <b/>
        <sz val="11"/>
        <color theme="1"/>
        <rFont val="Times New Roman"/>
        <family val="1"/>
        <charset val="186"/>
      </rPr>
      <t>priskirti produkto ir rezultato vertinimo kriterijai.</t>
    </r>
  </si>
  <si>
    <t>Projektams priskirti vertinimo kriterijai</t>
  </si>
  <si>
    <t>rez.</t>
  </si>
  <si>
    <t>Kodas (I)*</t>
  </si>
  <si>
    <t>Produkto ir rezulato vertinimo kriterijus (I) (pavadinimas)</t>
  </si>
  <si>
    <t>Siekiama reikšmė (I)</t>
  </si>
  <si>
    <t>Kodas (II)</t>
  </si>
  <si>
    <t>Siekiama reikšmė (II)</t>
  </si>
  <si>
    <t>Kodas (III)</t>
  </si>
  <si>
    <t>Siekiama reikšmė (III)</t>
  </si>
  <si>
    <t>Kodas (IV)</t>
  </si>
  <si>
    <t>Siekiama reikšmė (IV)</t>
  </si>
  <si>
    <t>Produkto ir rezulato vertinimo kriterijus (II) (pavadinimas)</t>
  </si>
  <si>
    <t xml:space="preserve">* ES finansinės paramos lėšomis finansuojamiems projektams sudaromas pagal Veiksmų programos arba Kaimo plėtros programos kodavimo taisykles. </t>
  </si>
  <si>
    <r>
      <t>4 lentelė.</t>
    </r>
    <r>
      <rPr>
        <b/>
        <sz val="11"/>
        <color theme="1"/>
        <rFont val="Times New Roman"/>
        <family val="1"/>
        <charset val="186"/>
      </rPr>
      <t xml:space="preserve"> </t>
    </r>
    <r>
      <rPr>
        <b/>
        <sz val="12"/>
        <color theme="1"/>
        <rFont val="Times New Roman"/>
        <family val="1"/>
        <charset val="186"/>
      </rPr>
      <t>Numatomų sukurti produktų ir rezultatų (siektinų produkto ir rezultato vertinimo kriterijų reikšmių) suvestinė.</t>
    </r>
  </si>
  <si>
    <t>Kodas</t>
  </si>
  <si>
    <t xml:space="preserve"> (numatomos sudaryti projektų finansavimo sutartys, pamečiui).</t>
  </si>
  <si>
    <t>Metai:</t>
  </si>
  <si>
    <t>Veiksmų programos įgyvendinimo plano priemonė ir Kaimo plėtros programos priemonė (Nr.)</t>
  </si>
  <si>
    <t>Veiksmų programos įgyvendinimo plano priemonės pavadinimas</t>
  </si>
  <si>
    <t>5 lentelė. Lėšų paskirstymas pagal Veiksmų programos įgyvendinimo plano priemones ir Kaimo plėtros programos priemones (tūkst. Eur)</t>
  </si>
  <si>
    <t>(numatomos sudaryti projektų finansavimo sutartys, kaupiamuoju būdu).</t>
  </si>
  <si>
    <t>Veiksmų programos įgyvendinimo plano ir Kaimo plėtros programos priemonė (Nr.)</t>
  </si>
  <si>
    <t>Veiksmų programos ir Kaimo plėtros programos priemonės pavadinimas</t>
  </si>
  <si>
    <t xml:space="preserve">6 lentelė. Lėšų paskirstymas pagal Veiksmų programos įgyvendinimo plano priemones ir Kaimo plėtros programos priemones (tūkst. Eur) </t>
  </si>
  <si>
    <t>Pavadinimas</t>
  </si>
  <si>
    <t>Projektų, kuriems veiklų grupė priskirta kaip pagrindinė, skaičius</t>
  </si>
  <si>
    <t>Projektų, kuriems veiklų grupė priskirta kaip pagrindinė, lėšų poreikis (iš viso)</t>
  </si>
  <si>
    <t>Viešųjų pastatų energinio efektyvumo didinimas</t>
  </si>
  <si>
    <t>Atliekų tvarkymas (mažinimo, rūšiavimo ir perdirbimo skatinimo priemonės)</t>
  </si>
  <si>
    <t>Vandentvarka (esamų geriamo vandens ir nuotekų tinklų modernizavimas)</t>
  </si>
  <si>
    <t>Vandentvarka (naujų tinklų įrengimas)</t>
  </si>
  <si>
    <t>Lietaus nuotekų sistemų modernizavimas ir plėtra</t>
  </si>
  <si>
    <t>Viešojo transporto priemonių įsigijimas</t>
  </si>
  <si>
    <t>Vietinės reikšmės keliai ir gatvės (rekonstrukcija)</t>
  </si>
  <si>
    <t>Daugiarūšio transporto plėtra</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</si>
  <si>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</si>
  <si>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</si>
  <si>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</si>
  <si>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</si>
  <si>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</si>
  <si>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</si>
  <si>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</si>
  <si>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</si>
  <si>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(pastatai ir statiniai): bendruomenės, nevyriausybinių organizacijų veiklai pritaikomi pastatai</t>
  </si>
  <si>
    <t>Viešoji verslui skirta infrastruktūra (pramoniniai parkai, pramonės zonos ir pan.)</t>
  </si>
  <si>
    <t>Kraštovaizdžio tvarkymas (kraštovaizdžio etalonai, pažeistos teritorijos ir pan.)</t>
  </si>
  <si>
    <t>Pėsčiųjų ir dviračių takai (ne miesto vietovėse)</t>
  </si>
  <si>
    <t>Viešoji turizmo infrastruktūra</t>
  </si>
  <si>
    <t>Kultūros paveldo objektų sutvarkymas ir pritaikymas</t>
  </si>
  <si>
    <t>Sveikatos paslaugų plėtra (ne infrastruktūra)</t>
  </si>
  <si>
    <t>Viešojo valdymo tobulinimas</t>
  </si>
  <si>
    <t>Kita (nepriskirta kitoms grupėms) viešoji infrastruktūra ir paslaugos</t>
  </si>
  <si>
    <t>Privačių juridinių asmenų ir juridinio asmens statuso neturinčių organizacijų paslaugų srities projektai</t>
  </si>
  <si>
    <t>7 lentelė. Veiklų grupių suvestinė.</t>
  </si>
  <si>
    <t xml:space="preserve">Unikalus numeris**** </t>
  </si>
  <si>
    <t>Unikalus numeris</t>
  </si>
  <si>
    <r>
      <t xml:space="preserve">Darnaus judumo priemonės miestuose (pėsčiųjų ir dviračių takų infrastruktūra, </t>
    </r>
    <r>
      <rPr>
        <i/>
        <sz val="10"/>
        <color theme="1"/>
        <rFont val="Times New Roman"/>
        <family val="1"/>
        <charset val="186"/>
      </rPr>
      <t>Park and Ride</t>
    </r>
    <r>
      <rPr>
        <sz val="10"/>
        <color theme="1"/>
        <rFont val="Times New Roman"/>
        <family val="1"/>
        <charset val="186"/>
      </rPr>
      <t xml:space="preserve">, </t>
    </r>
    <r>
      <rPr>
        <i/>
        <sz val="10"/>
        <color theme="1"/>
        <rFont val="Times New Roman"/>
        <family val="1"/>
        <charset val="186"/>
      </rPr>
      <t>Bike and Ride</t>
    </r>
    <r>
      <rPr>
        <sz val="10"/>
        <color theme="1"/>
        <rFont val="Times New Roman"/>
        <family val="1"/>
        <charset val="186"/>
      </rPr>
      <t xml:space="preserve"> aikštelės, elektromobilių įkrovimo stotelių įrengimas ir kita)</t>
    </r>
  </si>
  <si>
    <t>Projektų, kuriems priskirta veiklų grupė, skaičius</t>
  </si>
  <si>
    <r>
      <t>Produkto ir rezultato vertinimo kriterijus</t>
    </r>
    <r>
      <rPr>
        <sz val="10"/>
        <color theme="1"/>
        <rFont val="Times New Roman"/>
        <family val="1"/>
        <charset val="186"/>
      </rPr>
      <t xml:space="preserve"> (pavadinimas)</t>
    </r>
  </si>
  <si>
    <r>
      <t xml:space="preserve">Siekiama reikšmė </t>
    </r>
    <r>
      <rPr>
        <sz val="10"/>
        <color theme="1"/>
        <rFont val="Times New Roman"/>
        <family val="1"/>
        <charset val="186"/>
      </rPr>
      <t>(projektams priskirtų kriterijų reikšmių suma)</t>
    </r>
  </si>
  <si>
    <t>Regionų plėtros planų rengimo</t>
  </si>
  <si>
    <t xml:space="preserve">ITI,   RSP </t>
  </si>
  <si>
    <t>Kita tarptautinė finansinė parama</t>
  </si>
  <si>
    <t>Pareiškėjas / projekto vykdytojas</t>
  </si>
  <si>
    <t>Pareiškėjas /  projekto vykdytojas</t>
  </si>
  <si>
    <t xml:space="preserve">R/V/KT </t>
  </si>
  <si>
    <t>Prioritetas: Žmogus ir visuomenė</t>
  </si>
  <si>
    <t>Tikslas: Skatinti mokytis visą gyvenimą</t>
  </si>
  <si>
    <t>Uždavinys: Gerinti švietimo kokybę, prieinamumą ir didinti paslaugų įvairovę</t>
  </si>
  <si>
    <t>Priemonė: Ikimokyklinio ir priešmokyklinio ugdymo prieinamumo didinimas</t>
  </si>
  <si>
    <t>R04-7705-230000-7051</t>
  </si>
  <si>
    <t>Ikimokyklinio ugdymo paslaugų plėtra Kazlų Rūdoje</t>
  </si>
  <si>
    <t>Kazlų Rūdos savivaldybės administracija</t>
  </si>
  <si>
    <t>Švietimo ir mokslo ministerija</t>
  </si>
  <si>
    <t>Kazlų Rūdos savivaldybė</t>
  </si>
  <si>
    <t xml:space="preserve">09.1.3-CPVA-R-705 </t>
  </si>
  <si>
    <t>R</t>
  </si>
  <si>
    <t>pagr.</t>
  </si>
  <si>
    <t>R04-7705-230000-7052</t>
  </si>
  <si>
    <t>Pilviškių „Santakos“ gimnazijos ikimokyklinio ugdymo pastato  modernizavimas</t>
  </si>
  <si>
    <t>Vilkaviškio rajono savivaldybės administracija</t>
  </si>
  <si>
    <t>Vilkaviškio rajono savivaldybė</t>
  </si>
  <si>
    <t>R04-7705-230000-7053</t>
  </si>
  <si>
    <t>Marijampolės vaikų lopšelio-darželio „Rasa“ modernizavimas</t>
  </si>
  <si>
    <t>Marijampolės savivaldybės administracija</t>
  </si>
  <si>
    <t>Marijampolės savivaldybė</t>
  </si>
  <si>
    <t>Priemonė: Mokyklų tinklo efektyvumo didinimas</t>
  </si>
  <si>
    <t>R04-7724-220000-7241</t>
  </si>
  <si>
    <t>Ugdymo kokybės gerinimas Kalvarijos gimnazijoje</t>
  </si>
  <si>
    <t>Kalvarijos savivaldybės administracija</t>
  </si>
  <si>
    <t>Kalvarijos
savivaldybė</t>
  </si>
  <si>
    <t>09.1.3-CPVA-R-724</t>
  </si>
  <si>
    <t>R04-7724-220000-7242</t>
  </si>
  <si>
    <t>Ugdymo veiklos kokybės gerinimas Plutiškių gimnazijoje</t>
  </si>
  <si>
    <t>R04-7724-220000-7243</t>
  </si>
  <si>
    <t>Mokyklų tinklo efektyvumo didinimas Vilkaviškio rajone</t>
  </si>
  <si>
    <t>R04-7724-220000-7244</t>
  </si>
  <si>
    <t>Ugdymo kokybės gerinimas Marijampolės Rygiškių Jono gimnazijoje</t>
  </si>
  <si>
    <t>R04-7724-220000-7245</t>
  </si>
  <si>
    <t>Šakių rajono savivaldybės mokyklų tinklo efektyvumo didinimas</t>
  </si>
  <si>
    <t>Šakių rajono savivaldybės administracija</t>
  </si>
  <si>
    <t>Šakių  rajono savivaldybė</t>
  </si>
  <si>
    <t xml:space="preserve">09.1.3-CPVA-R-724 </t>
  </si>
  <si>
    <t>Priemonė: Neformalaus švietimo infrastruktūros tobulinimas</t>
  </si>
  <si>
    <t>R04-7725-240200-7251</t>
  </si>
  <si>
    <t>Neformaliojo švietimo infrastruktūros tobulinimas Marijampolėje</t>
  </si>
  <si>
    <t>Marijampolės
savivaldybė</t>
  </si>
  <si>
    <t xml:space="preserve">09.1.3-CPVA-R-725 </t>
  </si>
  <si>
    <t>R04-7725-240000-7252</t>
  </si>
  <si>
    <t>Neformaliojo švietimo veiklų kokybės gerinimas Kalvarijos meno mokykloje</t>
  </si>
  <si>
    <t>Kalvarijos meno mokykla</t>
  </si>
  <si>
    <t>Kalvarijos savivaldybė</t>
  </si>
  <si>
    <t>R04-7725-240000-7253</t>
  </si>
  <si>
    <t>Neformaliojo švietimo infrastruktūros tobulinimas Kazlų Rūdoje</t>
  </si>
  <si>
    <t>R04-7725-240000-7254</t>
  </si>
  <si>
    <t>Neformaliojo švietimo infrastruktūros tobulinimas Vilkaviškio rajono savivaldybėje</t>
  </si>
  <si>
    <t>R04-7725-240000-7255</t>
  </si>
  <si>
    <t>Neformaliojo švietimo infrastruktūros tobulinimas Šakių mieste</t>
  </si>
  <si>
    <t>Šakių rajono savivaldybė</t>
  </si>
  <si>
    <t>Tikslas: Stiprinti tapatybę, pilietiškumą, atsakomybę ir bendradarbiavimą</t>
  </si>
  <si>
    <t>Uždavinys: Išsaugoti kultūros paveldą ir skatinti pilietiškumą</t>
  </si>
  <si>
    <t>Priemonė: Aktualizuoti savivaldybių kultūros paveldo objektus</t>
  </si>
  <si>
    <t>R04-3302-440000-3021</t>
  </si>
  <si>
    <t>Pastato, esančio Atgimimo g. 5, Kazlų Rūdoje, restauracija, pritaikant jį bendruomenės poreikiams</t>
  </si>
  <si>
    <t>Kultūros ministerija</t>
  </si>
  <si>
    <t>05.4.1-CPVA-R-302</t>
  </si>
  <si>
    <t>ITI</t>
  </si>
  <si>
    <t>Priemonė: Modernizuoti savivaldybių kultūros infrastruktūrą</t>
  </si>
  <si>
    <t>R04-3305-340000-3051</t>
  </si>
  <si>
    <t>Kalvarijos savivaldybės viešosios bibliotekos patalpų pritaikymas bendruomenės poreikiams</t>
  </si>
  <si>
    <t>07.1.1-CPVA-R-305</t>
  </si>
  <si>
    <t>R04-3305-340000-3052</t>
  </si>
  <si>
    <t>Viešosios Petro Kriaučiūno bibliotekos Vytauto g. 22 paslaugų plėtra</t>
  </si>
  <si>
    <t>Tikslas: Didinti gyventojų gerovę ir socialinę aprėptį bei ugdyti sveiką gyvenseną</t>
  </si>
  <si>
    <t>Uždavinys: Siekti vaiko ir šeimos gerovės</t>
  </si>
  <si>
    <t xml:space="preserve">Priemonė: Socialinių paslaugų infrastruktūros plėtra </t>
  </si>
  <si>
    <t>R04-4407-275000-4071</t>
  </si>
  <si>
    <t>Socialinių paslaugų infrastruktūros plėtra Kazlų Rūdoje</t>
  </si>
  <si>
    <t>VšĮ Kazlų Rūdos socialinės paramo centras</t>
  </si>
  <si>
    <t>Socialinės apsaugos ir darbo ministerija</t>
  </si>
  <si>
    <t>08.1.1-CPVA-R-407</t>
  </si>
  <si>
    <t>R04-4407-270200-4072</t>
  </si>
  <si>
    <t>Socialinių paslaugų infrastruktūros plėtra Marijampolės savivaldybėje</t>
  </si>
  <si>
    <t>R04-4407-270000-4073</t>
  </si>
  <si>
    <t>Socialinių paslaugų infrastruktūros plėtra Šakių rajone</t>
  </si>
  <si>
    <t>VšĮ Kudirkos Naumiesčio parapijos socialinės pagalbos centras</t>
  </si>
  <si>
    <t>R04-4407-270000-4074</t>
  </si>
  <si>
    <t>Socialinių paslaugų infrastruktūros plėtra Vilkaviškio rajono savivaldybėje</t>
  </si>
  <si>
    <t>Gudkaimio kaimo bendruomenė</t>
  </si>
  <si>
    <t>Uždavinys: Didinti viešųjų paslaugų prieinamumą, ugdyti sveikos gyvensenos savimonę</t>
  </si>
  <si>
    <t xml:space="preserve">Priemonė: Socialinio būsto fondo plėtra </t>
  </si>
  <si>
    <t>R04-4408-260000-4081</t>
  </si>
  <si>
    <t>Šakių rajono savivaldybės socialinio būsto fondo plėtra</t>
  </si>
  <si>
    <t>08.1.1-CPVA-R-408</t>
  </si>
  <si>
    <t>R04-4408-252600-4082</t>
  </si>
  <si>
    <t xml:space="preserve">Socialinio būsto fondo plėtra Marijampolės savivaldybėje </t>
  </si>
  <si>
    <t>R04-4408-260000-4083</t>
  </si>
  <si>
    <t>Socialinio būsto fondo plėtra Kalvarijos savivaldybėje</t>
  </si>
  <si>
    <t>R04-4408-262500-4084</t>
  </si>
  <si>
    <t>Socialinio būsto fondo plėtra Kazlų Rūdos savivaldybėje</t>
  </si>
  <si>
    <t>R04-4408-250000-4085</t>
  </si>
  <si>
    <t>Vilkaviškio rajono savivaldybės socialinio būsto fondo plėtra</t>
  </si>
  <si>
    <t>Priemonė: Pirminės asmens sveikatos priežiūros veiklos efektyvumo didinimas</t>
  </si>
  <si>
    <t>R04-6609-274700-0901</t>
  </si>
  <si>
    <t>Pirminės asmens sveikatos priežiūros veiklos efektyvumo didinimas Kalvarijos savivaldybėje</t>
  </si>
  <si>
    <t>VšĮ Kalvarijos pirminės sveikatos priežiūros centras</t>
  </si>
  <si>
    <t>Sveikatos apsaugos ministerija</t>
  </si>
  <si>
    <t>08.1.3-CPVA-R-609</t>
  </si>
  <si>
    <t>R04-6609-275200-0902</t>
  </si>
  <si>
    <t>Pirminės asmens sveikatos priežiūros veiklos efektyvumo didinimas Kazlų Rūdos savivaldybėje</t>
  </si>
  <si>
    <t>R04-6609-504700-0903</t>
  </si>
  <si>
    <t>UAB Aglisa vaikų ir vyresnio amžiaus ligų profilaktikos, prevencijos ir ankstyvos diagnostikos gerinimas</t>
  </si>
  <si>
    <t>UAB Aglisa</t>
  </si>
  <si>
    <t>R04-6609-504700-0904</t>
  </si>
  <si>
    <t xml:space="preserve">Rimanto Bernoto pirminės sveikatos priežiūros centro veiklos efektyvumo ir paslaugų prieinamumo  gerinimas </t>
  </si>
  <si>
    <t>Rimanto Bernoto pirminės sveikatos priežiūros centras</t>
  </si>
  <si>
    <t>R04-6609-504700-0905</t>
  </si>
  <si>
    <t>Lino Bieliausko šeimos klinikos veiklos efektyvumo didinimas</t>
  </si>
  <si>
    <t>Lino Bieliausko šeimos klinika</t>
  </si>
  <si>
    <t>R04-6609-504700-0906</t>
  </si>
  <si>
    <t>R. Gabrilavičienės bendrosios praktikos gyd. kabineto teikiamų sveikatos priežiūros paslaugų kokybės ir prieinamumo gerinimas Šunskų seniūnijoje</t>
  </si>
  <si>
    <t>Reginos Gabrilavičienės bendrosios praktikos gydytojo kabinetas</t>
  </si>
  <si>
    <t>R04-6609-504700-0907</t>
  </si>
  <si>
    <t>Onos Gurevičienės šeimos klinikos veiklos efektyvumo didinimas</t>
  </si>
  <si>
    <t>Onos Gurevičienės šeimos klinka</t>
  </si>
  <si>
    <t>R04-6609-504700-0908</t>
  </si>
  <si>
    <t>Sveikatos priežiūros kokybės ir prieinamumo gerinimas tikslinėms gyventojų grupėms UAB Gutavita</t>
  </si>
  <si>
    <t>UAB Gutavita</t>
  </si>
  <si>
    <t>R04-6609-275000-0909</t>
  </si>
  <si>
    <t>UAB InMedica klinikos Marijampolėje veiklos efektyvumo didinimas</t>
  </si>
  <si>
    <t>UAB InMedica</t>
  </si>
  <si>
    <t>R04-6609-504700-0910</t>
  </si>
  <si>
    <t>UAB „Jogimeda“ teikiamų sveikatos priežiūros paslaugų kokybės ir prieinamumo Marijampolės savivaldybėje pagerinimas</t>
  </si>
  <si>
    <t>UAB Jogimeda</t>
  </si>
  <si>
    <t>R04-6609-504700-0911</t>
  </si>
  <si>
    <t>UAB Gydytojų Keršanskų klinika teikiamų paslaugų kokybės ir prieinamumo gerinimas</t>
  </si>
  <si>
    <t>UAB Gydytojų Keršanskų klinika</t>
  </si>
  <si>
    <t>R04-6609-504700-0912</t>
  </si>
  <si>
    <t>UAB  Liudvinavo ambulatorijos veiklos efektyvumo didinimas</t>
  </si>
  <si>
    <t>UAB Liudvinavo ambulatorija</t>
  </si>
  <si>
    <t>R04-6609-504700-0913</t>
  </si>
  <si>
    <t>UAB „MediCA klinika“ teikiamų pirminės asmens sveikatos priežiūros paslaugų efektyvumo didinimas Marijampolės savivaldybėje</t>
  </si>
  <si>
    <t>UAB MediCA klinika</t>
  </si>
  <si>
    <t>R04-6609-504700-0914</t>
  </si>
  <si>
    <t>Marijampolės pirminės sveikatos priežiūros centro paslaugų kokybės gerinimas ir veiklos efektyvumo didinimas</t>
  </si>
  <si>
    <t>VšĮ Marijampolės pirminės sveikatos priežiūros centras</t>
  </si>
  <si>
    <t>R04-6609-504700-0915</t>
  </si>
  <si>
    <t>UAB Sasnavos ambulatorija veikos efektyvumo didinimas</t>
  </si>
  <si>
    <t xml:space="preserve">UAB Sasnavos ambulatorija </t>
  </si>
  <si>
    <t>R04-6609-504700-0916</t>
  </si>
  <si>
    <t>UAB Skraistelė teikiamų paslaugų kokybės gerinimas</t>
  </si>
  <si>
    <t>UAB Skraistelė</t>
  </si>
  <si>
    <t>R04-6609-504700-0917</t>
  </si>
  <si>
    <t>Danguolės Skurkienės bendrosios medicinos klinikos veiklos efektyvumo didinimas</t>
  </si>
  <si>
    <t>Danguolės Skurkienės bendrosios medicinos klinika</t>
  </si>
  <si>
    <t>R04-6609-504700-0918</t>
  </si>
  <si>
    <t>Pirminių asmens sveikatos priežiūros paslaugų gerinimas vyresniems gyventojams, užtikrinant sveiką senėjimą, Marijampolės savivaldybėje</t>
  </si>
  <si>
    <t>Algimanto Žvirblio pirminės sveikatos priežiūros centras</t>
  </si>
  <si>
    <t>R04-6609-275200-0919</t>
  </si>
  <si>
    <t>Pirminės asmens sveikatos priežiūros veiklos efektyvumo didinimas UAB Dalios Zaleskienės ambulatorijoje</t>
  </si>
  <si>
    <t>UAB Dalios Zaleskienės ambulatorija</t>
  </si>
  <si>
    <t>R04-6609-275000-0920</t>
  </si>
  <si>
    <t>Šakių rajono  pirminės asmens  sveikatos priežiūros  veiklos efektyvumo didinimas</t>
  </si>
  <si>
    <t>1.03.02.02.21</t>
  </si>
  <si>
    <t>R04-6609-275200-0921</t>
  </si>
  <si>
    <t>Pirminės asmens sveikatos priežiūros veiklos efektyvumo didinimas UAB Šakių psichikos sveikatos centre</t>
  </si>
  <si>
    <t>UAB Šakių psichikos sveikatos centras</t>
  </si>
  <si>
    <t>1.03.02.02.22</t>
  </si>
  <si>
    <t>R04-6609-275000-0922</t>
  </si>
  <si>
    <t>Viešosios įstaigos Kybartų pirminės sveikatos priežiūros centro paslaugų prieinamumo ir kokybės gerinimas</t>
  </si>
  <si>
    <t>VšĮ Kybartų pirminės sveikatos priežiūros centras</t>
  </si>
  <si>
    <t>1.03.02.02.23</t>
  </si>
  <si>
    <t>R04-6609-275200-0923</t>
  </si>
  <si>
    <t>Pirminės asmens sveikatos priežiūros veiklos efektyvumo didinimas UAB Vilkaviškio šeimos klinika aptarnaujamoje teritorijoje</t>
  </si>
  <si>
    <t>UAB Vilkaviškio šeimos klinika</t>
  </si>
  <si>
    <t>R04-6609-275200-0924</t>
  </si>
  <si>
    <t>Paslaugų Vilkaviškio šeimos medicinos centro pacientams prieinamumo ir efektyvumo didinimas</t>
  </si>
  <si>
    <t>UAB Vilkaviškio šeimos medicinos centras</t>
  </si>
  <si>
    <t>R04-6609-275200-0925</t>
  </si>
  <si>
    <t>Efektyvumo didinimas, aptarnaujant kūdikius, pagyvenusius ir neįgalius pacientus</t>
  </si>
  <si>
    <t>VšĮ Šeimos sveikatos priežiūros centras</t>
  </si>
  <si>
    <t>R04-6609-275000-0926</t>
  </si>
  <si>
    <t>Vilkaviškio pirminės sveikatos priežiūros centro pirminės asmens sveikatos priežiūros veiklos efektyvumo didinima</t>
  </si>
  <si>
    <t>VšĮ Vilkaviškio pirminės sveikatos priežiūros centras</t>
  </si>
  <si>
    <t>R04-6609-275200-0927</t>
  </si>
  <si>
    <t>Žilvinos Urbonavičienės įmonės teikiamų medicininių paslaugų kokybės gerinimas</t>
  </si>
  <si>
    <t>Žilvinos Urbonavičienės įmonė</t>
  </si>
  <si>
    <t>Priemonė: Priemonių, gerinančių ambulatorinių sveikatos priežiūros paslaugų prieinamumą tuberkulioze sergantiems asmenims, įgyvendinimas</t>
  </si>
  <si>
    <t>R04-6615-470000-0001</t>
  </si>
  <si>
    <t>Tuberkulioze sergančių asmenų paslaugų prieinamumo gerinimas Kalvarijos savivaldybėje</t>
  </si>
  <si>
    <t>Kalvarijos pirminės sveikatos priežiūros centras</t>
  </si>
  <si>
    <t xml:space="preserve">08.4.2-ESFA-R-615 </t>
  </si>
  <si>
    <t>R04-6615-470000-0002</t>
  </si>
  <si>
    <t>Sveikatos priežiūros paslaugų prieinamumo gerinimas tuberkulioze sergantiems asmenims Kazlų Rūdos savivaldybėje</t>
  </si>
  <si>
    <t>VšĮ Kazlų Rūdos pirminės sveikatos priežiūros centras</t>
  </si>
  <si>
    <t>R04-6615-470000-0003</t>
  </si>
  <si>
    <t>Ambulatorinių sveikatos priežiūros paslaugų prieinamumo tuberkulioze sergantiems asmenims gerinimas</t>
  </si>
  <si>
    <t>R04-6615-470000-0004</t>
  </si>
  <si>
    <t>Priemonių, gerinančių ambulatorinių sveikatos priežiūros paslaugų prieinamumą tuberkulioze sergantiems pacientams įgyvendinimas Šakių rajone</t>
  </si>
  <si>
    <t>R04-6615-470000-0005</t>
  </si>
  <si>
    <t>Priemonių, gerinančių ambulatorinių sveikatos priežiūros paslaugų prieinamumą tuberkulioze sergantiems asmenims, įgyvendinimas Vilkaviškio rajone</t>
  </si>
  <si>
    <t>Viešoji įstaiga Vilkaviškio pirminės sveikatos priežiūros centras</t>
  </si>
  <si>
    <t xml:space="preserve">2. </t>
  </si>
  <si>
    <t>Prioritetas: Ekonomikos skatinimas</t>
  </si>
  <si>
    <t>Tikslas: Sukurti tvarią, tolygią ir efektyvią ekonominę infrastruktūrą</t>
  </si>
  <si>
    <t>Uždavinys: Plėtoti modernią transporto infrastruktūrą ir darnų judumą</t>
  </si>
  <si>
    <t>Priemonė: Darnaus judumo priemonių diegimas</t>
  </si>
  <si>
    <t>R04-5514-190000-5141</t>
  </si>
  <si>
    <t>Darnaus judumo priemonių diegimas Marijampolės mieste</t>
  </si>
  <si>
    <t>Marijampolės savivaldybės adminitracija</t>
  </si>
  <si>
    <t>Susisiekimo ministerija</t>
  </si>
  <si>
    <t xml:space="preserve">04.5.1-TID-R-514 </t>
  </si>
  <si>
    <t>Priemonė: Vietinio susisiekimo viešojo transporto priemonių parko atnaujinimas</t>
  </si>
  <si>
    <t>R04-5518-100000-5181</t>
  </si>
  <si>
    <t>Vietinio susisiekimo viešojo transporto priemonių parko atnaujinimas Marijampolės savivaldybėje</t>
  </si>
  <si>
    <t>Susisiekimo
ministerija</t>
  </si>
  <si>
    <t>04.5.1-TID-R-518</t>
  </si>
  <si>
    <t>Priemonė: Vietinių kelių vystymas</t>
  </si>
  <si>
    <t>R04-5511-120000-5111</t>
  </si>
  <si>
    <t>Vilkaviškio miesto Vilniaus gatvės dalies rekonstrukcija</t>
  </si>
  <si>
    <t>06.2.1-TID-R-511</t>
  </si>
  <si>
    <t>R04-5511-120000-5112</t>
  </si>
  <si>
    <t xml:space="preserve">Vilkaviškio miesto Janonio gatvės dalies rekonstrukcija </t>
  </si>
  <si>
    <t>R04-5511-120000-5113</t>
  </si>
  <si>
    <t>Vilkaviškio miesto
Kęstučio ir Maironio gatvių dalių rekonstrukcija</t>
  </si>
  <si>
    <t>R04-5511-120000-5114</t>
  </si>
  <si>
    <t>Kalvarijos miesto
Laisvės gatvės
rekonstrukcija</t>
  </si>
  <si>
    <t>R04-5511-120000-5115</t>
  </si>
  <si>
    <t>Kazlų Rūdos miesto Gedimino ir Kęstučio gatvių dalių infrastruktūros sutvarkymas</t>
  </si>
  <si>
    <t>R04-5511-120000-5116</t>
  </si>
  <si>
    <t>Šakių miesto susisiekimo infrastruktūros modernizavimas</t>
  </si>
  <si>
    <t>Šakių rajonos savivaldybė</t>
  </si>
  <si>
    <t>R04-5511-120000-5117</t>
  </si>
  <si>
    <t>Marijampolės savivaldybės Kauno gatvės dalies ir Kempingo gatvės rekonstrukcija</t>
  </si>
  <si>
    <t>Priemonė: Pėsčiųjų ir dviračių takų rekonstrukcija ir plėtra</t>
  </si>
  <si>
    <t>R04-5516-151900-5161</t>
  </si>
  <si>
    <t>Pėsčiųjų ir dviračių tako įrengimas Marijampolėje</t>
  </si>
  <si>
    <t>04.5.1-TID-R-516</t>
  </si>
  <si>
    <t>R04-5516-410000-5162</t>
  </si>
  <si>
    <t>Pėsčiųjų tako 
įrengimas  
teritorijoje tarp 
Radastų ir Lauko g. 
Vilkaviškio mieste</t>
  </si>
  <si>
    <t>R04-5516-410000-5163</t>
  </si>
  <si>
    <t>Dviračių takas Kazlų 
Rūda - naujosios 
miesto kapinės</t>
  </si>
  <si>
    <t>R04-5516-190000-5164</t>
  </si>
  <si>
    <t>Pėsčiųjų ir dviračių 
takų įrengimas 
teritorijoje tarp V. 
Kudirkos ir Kęstučio 
gatvių Šakiuose</t>
  </si>
  <si>
    <t>R04-5516-410000-5165</t>
  </si>
  <si>
    <t>Pėsčiųjų ir dviračių tako įrengimas Dariaus ir Girėno g., 
Kalvarijos mieste</t>
  </si>
  <si>
    <t xml:space="preserve">Uždavinys: Plėtoti turizmo infrastruktūrą, įskaitant kultūros ir gamtos paveldą </t>
  </si>
  <si>
    <t>Priemonė: Savivaldybes jungiančių turizmo trasų ir turizmo maršrutų informacinės infrastruktūros plėtra</t>
  </si>
  <si>
    <t>R04-8821-420000-8211</t>
  </si>
  <si>
    <t>Turizmo trasų ir maršrutų (Šešupės vandens trasos ir kt.) informacinės infrastruktūros plėtra</t>
  </si>
  <si>
    <t>Ūkio ministerija</t>
  </si>
  <si>
    <t>05.4.1-LVPA-R-821</t>
  </si>
  <si>
    <t>Uždavinys:  Skatinti darnų išteklių naudojimą</t>
  </si>
  <si>
    <t>Priemonė: Paviršinių nuotekų sistemų tvarkymas</t>
  </si>
  <si>
    <t>R04-0007-080000-0071</t>
  </si>
  <si>
    <t>Marijampolės miesto paviršinių nuotekų sistemų inventorizacija, rekonstrukcija ir plėtra</t>
  </si>
  <si>
    <t>UAB "Sūduvos vandenys"</t>
  </si>
  <si>
    <t>Aplinkos ministerija</t>
  </si>
  <si>
    <t>05.1.1-APVA-R-007</t>
  </si>
  <si>
    <t>Priemonė: Komunalinių atliekų rūšiuojamojo surinkimo infrastruktūros plėtra</t>
  </si>
  <si>
    <t>R04-0008-050000-0081</t>
  </si>
  <si>
    <t>Marijampolės regiono komunalinių atliekų tvarkymo infrastruktūros plėtra</t>
  </si>
  <si>
    <t>UAB "Marijampolės apskrities atliekų tvarkymo centras"</t>
  </si>
  <si>
    <t>Marijampolės apskritis</t>
  </si>
  <si>
    <t>05.2.1-APVA-R-008</t>
  </si>
  <si>
    <t>Priemonė: Geriamojo vandens tiekimo ir nuotekų tvarkymo sistemų renovavimas ir plėtra, įmonių valdymo tobulinimas</t>
  </si>
  <si>
    <t>R04-0014-070600-0141</t>
  </si>
  <si>
    <t>Vandens tiekimo ir nuotekų tinklų renovavimas ir plėtra Kazlų Rūdos savivaldybėje (Ąžuolų Būdoje, Antanave, Plutiškėse, Kazlų Rūdoje ir Bagotojoje)</t>
  </si>
  <si>
    <t>UAB „Kazlų Rūdos komunalininkas“</t>
  </si>
  <si>
    <t>05.3.2-APVA-R-014</t>
  </si>
  <si>
    <t>R04-0014-070600-0142</t>
  </si>
  <si>
    <t>Vandens tiekimo ir nuotekų tvarkymo sistemų renovavimas ir plėtra Šakių rajone</t>
  </si>
  <si>
    <t>UAB "Šakių vandenys"</t>
  </si>
  <si>
    <t>R04-0014-060700-0143</t>
  </si>
  <si>
    <t>Geriamojo vandens tiekimo ir nuotekų tvarkymo sistemų renovavimas ir plėtra Kalvarijos savivaldybėje</t>
  </si>
  <si>
    <t>UAB "Kalvarijos 
komunalininkas"</t>
  </si>
  <si>
    <t xml:space="preserve">Kalvarijos savivaldybė
</t>
  </si>
  <si>
    <t>R04-0014-070600-0144</t>
  </si>
  <si>
    <t>Vandentiekio ir nuotekų tinklų rekonstrukcija ir plėtra Marijampolės savivaldybėje</t>
  </si>
  <si>
    <t>R04-0014-070600-0145</t>
  </si>
  <si>
    <t>Geriamojo vandens tiekimo ir nuotekų tvarkymo sistemų renovavimas ir plėtra Vilkaviškio rajone</t>
  </si>
  <si>
    <t>UAB "Vilkaviškio vandenys"</t>
  </si>
  <si>
    <t>R04-0014-070000-0146</t>
  </si>
  <si>
    <t>R04-0014-070000-0147</t>
  </si>
  <si>
    <t>Vandens gerinimo įrenginių statyba Kalvarijos savivaldybės Liubavo ir Sangrūdos kaimuose</t>
  </si>
  <si>
    <t>UAB "Kalvarijos komunalininkas"</t>
  </si>
  <si>
    <t>R04-0014-070000-0148</t>
  </si>
  <si>
    <t>Nuotekų tvarkymo sistemų statyba ir plėtra Marijampolės savivaldybėje</t>
  </si>
  <si>
    <t>R04-0014-070600-0149</t>
  </si>
  <si>
    <t>Geriamojo vandens tiekimo ir nuotekų surinkimo tinklų įrengimas Vilkaviškio rajone, II etapas</t>
  </si>
  <si>
    <t>Priemonė: Kraštovaizdžio apsauga</t>
  </si>
  <si>
    <t>R04-0019-280000-0006</t>
  </si>
  <si>
    <t>Kraštovaizdžio formavimas ir ekologinės būklės gerinimas gamtinio karkaso teritorijose Marijampolės savivaldybėje</t>
  </si>
  <si>
    <t>05.5.1-APVA-R-019</t>
  </si>
  <si>
    <t>R04-0019-285000-0007</t>
  </si>
  <si>
    <t>Gamtinio karkaso teritorijose kraštovaizdžio formavimas ir ekologinės būklės gerinimas Kazlų Rūdos savivaldybėje</t>
  </si>
  <si>
    <t>R04-0019-380000-0008</t>
  </si>
  <si>
    <t>Bešeimininkių apleistų pastatų ir įrenginių likvidavimas Vilkaviškio rajono savivaldybėje</t>
  </si>
  <si>
    <t>R04-0019-380000-0009</t>
  </si>
  <si>
    <t>Kraštovaizdžio formavimas ir ekologinės būklės gerinimas Kalvarijos mieste</t>
  </si>
  <si>
    <t>R04-0019-380000-0010</t>
  </si>
  <si>
    <t>Kraštovaizdžio apsaugos priemonių įgyvendinimas Vilkaviškio rajone</t>
  </si>
  <si>
    <t>R04-0019-500000-0011</t>
  </si>
  <si>
    <t>Šakių miesto su priemiesčiais bendrojo plano su GIS sistema koregavimas</t>
  </si>
  <si>
    <t>R04-0019-382800-0012</t>
  </si>
  <si>
    <t>Draugystės parkai 3</t>
  </si>
  <si>
    <t>Tikslas: Didinti teritorinę sanglaudą regionuose</t>
  </si>
  <si>
    <t>Uždavinys: Gyvenamosioms vietovėms (tikslinėms teritorijoms) būdingų problemų sprendimas, didinant konkurencingumą, ekonomikos augimą ir gyvenamosios vietos patrauklumą</t>
  </si>
  <si>
    <t>Priemonė: Miestų kompleksinė plėtra</t>
  </si>
  <si>
    <t>R04-9905-290000-9051</t>
  </si>
  <si>
    <t>Vilkaviškio miesto rekreacinės teritorijos prie Šeimenos upės sukūrimas ir kompleksiškas prieigų sutvarkymas</t>
  </si>
  <si>
    <t>Vidaus reikalų ministerija</t>
  </si>
  <si>
    <t>07.1.1-CPVA-R-905</t>
  </si>
  <si>
    <t>R04-9905-290000-9052</t>
  </si>
  <si>
    <t>Vilkaviškio miesto 
centrinės 
Basanavičiaus aikštės ir jos prieigų sutvarkymas</t>
  </si>
  <si>
    <t>R04-9905-290000-9053</t>
  </si>
  <si>
    <t>Teritorijos tarp
Vilkaviškio kultūros
centro, Vilkaviškio
autobusų stoties, Vaikų ir jaunimo centro sutvarkymas</t>
  </si>
  <si>
    <t>R04-9905-280000-9054</t>
  </si>
  <si>
    <t>Vilkaviškio "Miesto sodo" tarp Šeimenos upelio, Vytauto g., Rimgaudo g., J.Basanavičiaus gatvės sutvarkymas, modernizavimas bei plėtra</t>
  </si>
  <si>
    <t>R04-9905-290000-9055</t>
  </si>
  <si>
    <t>Kompleksinis Kalvarijos miesto centrinės dalies sutvarkymas (atnaujinant parką, autobusų stoties teritoriją, aikštę, turgelį)</t>
  </si>
  <si>
    <t>R04-9905-290000-9056</t>
  </si>
  <si>
    <t>Kompleksiškai sutvarkyti J.Basanavičiaus aikštės viešąsias erdves</t>
  </si>
  <si>
    <t>Priemonė: Pereinamojo laikotarpio tikslinių teritorijų vystymas. I</t>
  </si>
  <si>
    <t>R04-9902-290000-9021</t>
  </si>
  <si>
    <t>Kompleksinis 
Marijampolės miesto teritorijos prie Vytauto, P.Armino, Aušros, V.Kudirkos ir Mindaugo gatvių viešųjų erdvių sutvarkymas</t>
  </si>
  <si>
    <t>07.1.1-CPVA-V-902</t>
  </si>
  <si>
    <t>V</t>
  </si>
  <si>
    <t>Priemonė: Kompleksinė paslaugų plėtra integruotų teritorijų vystymo programų tikslinėse teritorijose</t>
  </si>
  <si>
    <t>R04-9906-293600-9061</t>
  </si>
  <si>
    <t>Marijampolės miesto inžinerinės infrastruktūros plėtra</t>
  </si>
  <si>
    <t>07.1.1-CPVA-V-906</t>
  </si>
  <si>
    <t xml:space="preserve">Uždavinys: Gerinti kaimo vietovių gyvenamąją aplinką (kompleksinis kaimo vietovių vystymas ir plėtra) </t>
  </si>
  <si>
    <t>Priemonė:Kaimo gyvenamųjų vietovių atnaujinimas</t>
  </si>
  <si>
    <t>R04-9908-290000-9081</t>
  </si>
  <si>
    <t>Gelgaudiškio gyvenamosios vietovės atnaujinimas</t>
  </si>
  <si>
    <t>08.2.1-CPVA-R-908</t>
  </si>
  <si>
    <t>R049908-293400-9082</t>
  </si>
  <si>
    <t>Lukšių gyvenamosios vietovės atnaujinimas</t>
  </si>
  <si>
    <t>R04-9908-293400-9083</t>
  </si>
  <si>
    <t>Kudirkos Naumiesčio gyvenamosios vietovės atnaujinimas</t>
  </si>
  <si>
    <t>R04-9908-294100-9084</t>
  </si>
  <si>
    <t>Viešųjų erdvių sutvarkymas Pilviškių miestelyje, pritaikant renginiams, fizinio aktyvumo didinimui</t>
  </si>
  <si>
    <t>R04-9908-293400-9085</t>
  </si>
  <si>
    <t>Visuomeninės paskirties pastato ir viešųjų erdvių sutvarkymas Kybartuose, pritaikant juos bendruomenės poreikiams</t>
  </si>
  <si>
    <t>R04-9908-294100-9086</t>
  </si>
  <si>
    <t>Viešųjų erdvių sutvarkymas Virbalio miestelyje, pritaikant poilsiui ir bendruomenės poreikiams</t>
  </si>
  <si>
    <t>Priemonė: Pagrindinės paslaugos ir kaimų atnaujinimas kaimo vietovėse</t>
  </si>
  <si>
    <t>Pagrindinės paslaugos ir kaimų atnaujinimas kaimo vietovėse</t>
  </si>
  <si>
    <t>Marijampolės regiono savivaldybių administracijos, Marijampolės regiono savivaldybių mokyklos</t>
  </si>
  <si>
    <t>Žemės ūkio ministerija</t>
  </si>
  <si>
    <t>Marijampolės regiono savivaldybės</t>
  </si>
  <si>
    <t>7.2
7.6</t>
  </si>
  <si>
    <t xml:space="preserve">3. </t>
  </si>
  <si>
    <t>Prioritetas: Pažangus valdymas</t>
  </si>
  <si>
    <t>Tikslas: Skatinti visuomenės dalyvavimą viešajame valdyme ir gerinti viešojo valdymo paslaugų kokybę</t>
  </si>
  <si>
    <t>Uždavinys: Gerinti asmenų aptarnavimą viešojo valdymo institucijose ir didinti teikiamų paslaugų prieinamumą visuomenei</t>
  </si>
  <si>
    <t>Priemonė: Paslaugų ir asmenų aptarnavimo kokybės gerinimas savivaldybėse</t>
  </si>
  <si>
    <t>R04-9920-490000-9201</t>
  </si>
  <si>
    <t>Paslaugų ir asmenų aptarnavimo kokybės gerinimas Marijampolės savivaldybėje</t>
  </si>
  <si>
    <t>10.1.3-ESFA-R-920</t>
  </si>
  <si>
    <t>*R – regiono projektas, V – valstybės projektas, KT –projektas, atrinktas kitu atrankos būdu.</t>
  </si>
  <si>
    <t>** ITI – projektas, įgyvendinamas pagal integruotą teritorijų vystymo programą; RSP – regioninės svarbos projektas.</t>
  </si>
  <si>
    <t>*** rez. – rezervinis projektas.</t>
  </si>
  <si>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</si>
  <si>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Priemonė: Sveikos gyvensenos skatinimas regioniniu lygiu</t>
  </si>
  <si>
    <t>Sveikos gyvensenos skatinimas Kalvarijos, Kazlų Rūdos ir Marijampolės savivaldybėse</t>
  </si>
  <si>
    <t>Marijampolės savivaldybės visuomenės sveikatos biuras</t>
  </si>
  <si>
    <t>Kalvarijos savivaldybė, Kazlų Rūdos savivaldybė, Marijampolės savivaldybė</t>
  </si>
  <si>
    <t>08.4.2-ESFA-R-630</t>
  </si>
  <si>
    <t>Sveikos gyvensenos skatinimas Vilkaviškio rajono savivaldybėje</t>
  </si>
  <si>
    <t>Vilkaviškio rajono savivaldybės visuomenės sveikatos biuras</t>
  </si>
  <si>
    <t>Sveikos gyvensenos skatinimas Šakių rajone</t>
  </si>
  <si>
    <t>Šakių rajono savivaldybės visuomenės sveikatos biuras</t>
  </si>
  <si>
    <t>R04-6630-470000-4071</t>
  </si>
  <si>
    <t>R04-6630-475000-4072</t>
  </si>
  <si>
    <t>R04-6630-470000-4073</t>
  </si>
  <si>
    <t>Uždavinys: Skatinti darnų išteklių naudojimą</t>
  </si>
  <si>
    <t>Priemonė: Kaimo gyvenamųjų vietovių atnaujinimas</t>
  </si>
  <si>
    <t xml:space="preserve">1.1 </t>
  </si>
  <si>
    <t>1.1.1.3</t>
  </si>
  <si>
    <t>1.2</t>
  </si>
  <si>
    <t>1.2.1</t>
  </si>
  <si>
    <t>1.2.1.1</t>
  </si>
  <si>
    <t>1.2.1.2</t>
  </si>
  <si>
    <t>1.3</t>
  </si>
  <si>
    <t>1.3.1</t>
  </si>
  <si>
    <t>1.3.1.1</t>
  </si>
  <si>
    <t>1.3.2</t>
  </si>
  <si>
    <t>1.3.2.1</t>
  </si>
  <si>
    <t>1.3.2.2</t>
  </si>
  <si>
    <t>1.3.2.3</t>
  </si>
  <si>
    <t>1.3.2.4</t>
  </si>
  <si>
    <t>2.1</t>
  </si>
  <si>
    <t>2.1.1</t>
  </si>
  <si>
    <t>2.1.1.2</t>
  </si>
  <si>
    <t>2.1.1.1</t>
  </si>
  <si>
    <t>2.1.1.3</t>
  </si>
  <si>
    <t>2.1.1.4</t>
  </si>
  <si>
    <t>2.1.2</t>
  </si>
  <si>
    <t>2.1.2.1</t>
  </si>
  <si>
    <t>2.1.3</t>
  </si>
  <si>
    <t>2.1.3.1</t>
  </si>
  <si>
    <t>2.1.3.2</t>
  </si>
  <si>
    <t>2.1.3.3</t>
  </si>
  <si>
    <t>2.1.3.4</t>
  </si>
  <si>
    <t>2.2</t>
  </si>
  <si>
    <t>2.</t>
  </si>
  <si>
    <t>2.2.1</t>
  </si>
  <si>
    <t>2.2.1.1</t>
  </si>
  <si>
    <t>2.2.1.2</t>
  </si>
  <si>
    <t xml:space="preserve">2.2.1.3 </t>
  </si>
  <si>
    <t>2.2.2</t>
  </si>
  <si>
    <t>2.2.2.1</t>
  </si>
  <si>
    <t>2.2.2.2</t>
  </si>
  <si>
    <t>3.1</t>
  </si>
  <si>
    <t>3.1.1</t>
  </si>
  <si>
    <t>3.1.1.1</t>
  </si>
  <si>
    <t>1.1.1.1.3</t>
  </si>
  <si>
    <t>1.1.1.2.3</t>
  </si>
  <si>
    <t>1.1.1.2.4</t>
  </si>
  <si>
    <t>1.1.1.2.5</t>
  </si>
  <si>
    <t>1.1.1.3.1</t>
  </si>
  <si>
    <t>1.1.1.3.2</t>
  </si>
  <si>
    <t>1.1.1.3.3</t>
  </si>
  <si>
    <t>1.1.1.3.4</t>
  </si>
  <si>
    <t>1.1.1.3.5</t>
  </si>
  <si>
    <t>1.2.1.1.1</t>
  </si>
  <si>
    <t>1.2.1.21</t>
  </si>
  <si>
    <t>1.2.1.2.2</t>
  </si>
  <si>
    <t>1.3.1.1.1</t>
  </si>
  <si>
    <t>1.3.1.1.2</t>
  </si>
  <si>
    <t>1.3.1.1.3</t>
  </si>
  <si>
    <t>1.3.1.1.4</t>
  </si>
  <si>
    <t>1.3.2.1.1</t>
  </si>
  <si>
    <t>1.3.2.1.2</t>
  </si>
  <si>
    <t>1.3.2.1.3</t>
  </si>
  <si>
    <t>1.3.2.1.4</t>
  </si>
  <si>
    <t>1.3.2.1.5</t>
  </si>
  <si>
    <t>1.3.2.2.1</t>
  </si>
  <si>
    <t>1.3.2.2.2</t>
  </si>
  <si>
    <t>1.3.2.2.3</t>
  </si>
  <si>
    <t>1.3.2.2.4</t>
  </si>
  <si>
    <t>1.3.2.2.5</t>
  </si>
  <si>
    <t>1.3.2.2.6</t>
  </si>
  <si>
    <t>1.3.2.2.7</t>
  </si>
  <si>
    <t>1.3.2.2.8</t>
  </si>
  <si>
    <t>1.3.2.2.9</t>
  </si>
  <si>
    <t>1.3.2.2.10</t>
  </si>
  <si>
    <t>1.3.2.2.11</t>
  </si>
  <si>
    <t>1.3.2.2.12</t>
  </si>
  <si>
    <t>1.3.2.2.13</t>
  </si>
  <si>
    <t>1.3.2.2.14</t>
  </si>
  <si>
    <t>1.3.2.2.15</t>
  </si>
  <si>
    <t>1.3.2.2.16</t>
  </si>
  <si>
    <t>1.3.2.2.17</t>
  </si>
  <si>
    <t>1.3.2.2.18</t>
  </si>
  <si>
    <t>1.3.2.2.19</t>
  </si>
  <si>
    <t>1.3.2.2.20</t>
  </si>
  <si>
    <t>1.3.2.2.24</t>
  </si>
  <si>
    <t>1.3.2.2.25</t>
  </si>
  <si>
    <t>1.3.2.2.26</t>
  </si>
  <si>
    <t>1.3.2.2.27</t>
  </si>
  <si>
    <t>1.3.2.3.1</t>
  </si>
  <si>
    <t>1.3.2.3.2</t>
  </si>
  <si>
    <t>1.3.2.3.3</t>
  </si>
  <si>
    <t>1.3.2.4.1</t>
  </si>
  <si>
    <t>1.3.2.4.2</t>
  </si>
  <si>
    <t>1.3.2.4.3</t>
  </si>
  <si>
    <t>1.3.2.4.4</t>
  </si>
  <si>
    <t>1.3.2.4.5</t>
  </si>
  <si>
    <t>2.1.1.1.1</t>
  </si>
  <si>
    <t>2.1.1.2.1</t>
  </si>
  <si>
    <t>2.1.1.3.1</t>
  </si>
  <si>
    <t>2.1.1.3.2</t>
  </si>
  <si>
    <t>2.1.1.3.3</t>
  </si>
  <si>
    <t>2.1.1.3.4</t>
  </si>
  <si>
    <t>2.1.1.3.5</t>
  </si>
  <si>
    <t>2.1.1.3.6</t>
  </si>
  <si>
    <t>2.1.1.3.7</t>
  </si>
  <si>
    <t>2.1.1.4.1</t>
  </si>
  <si>
    <t>2.1.1.4.2</t>
  </si>
  <si>
    <t>2.1.1.4.3</t>
  </si>
  <si>
    <t>2.1.1.4.4</t>
  </si>
  <si>
    <t>2.1.1.4.5</t>
  </si>
  <si>
    <t>2.1.2.1.1</t>
  </si>
  <si>
    <t>2.1.3.1.1</t>
  </si>
  <si>
    <t>2.1.3.2.1</t>
  </si>
  <si>
    <t>2.1.3.3.1</t>
  </si>
  <si>
    <t>2.1.3.3.2</t>
  </si>
  <si>
    <t>2.1.3.3.3</t>
  </si>
  <si>
    <t>2.1.3.3.4</t>
  </si>
  <si>
    <t>2.1.3.3.5</t>
  </si>
  <si>
    <t>2.1.3.3.6</t>
  </si>
  <si>
    <t>2.1.3.3.7</t>
  </si>
  <si>
    <t>2.1.3.3.8</t>
  </si>
  <si>
    <t>2.1.3.3.9</t>
  </si>
  <si>
    <t>2.1.3.4.1</t>
  </si>
  <si>
    <t>2.1.3.4.2</t>
  </si>
  <si>
    <t>2.1.3.4.3</t>
  </si>
  <si>
    <t>2.1.3.4.4</t>
  </si>
  <si>
    <t>2.1.3.4.5</t>
  </si>
  <si>
    <t>P.N.717</t>
  </si>
  <si>
    <t>Pagal veiksmų programą ERPF lėšomis atnaujintos ikimokyklinio ir priešmokyklinio ugdymo mokyklos</t>
  </si>
  <si>
    <t>P.S.380</t>
  </si>
  <si>
    <t>Pagal veiksmų programą ERPF lėšomis sukurtos naujos ikimokyklinio ir priešmokyklinio ugdymo vietos</t>
  </si>
  <si>
    <t>P.N.743</t>
  </si>
  <si>
    <t>Pagal veiksmų programą ERPF lėšomis atnaujintos ikimokyklinio ir/ar priešmokyklinio ugdymo grupės</t>
  </si>
  <si>
    <t>P.B.235</t>
  </si>
  <si>
    <t>Investicijas gavusios vaikų priežiūros arba švietimo infrastruktūros pajėgumas</t>
  </si>
  <si>
    <t>P.N.722</t>
  </si>
  <si>
    <t>Pagal veiksmų programą ERPF lėšomis atnaujintos bendrojo ugdymo mokyklos</t>
  </si>
  <si>
    <t>P.N.723</t>
  </si>
  <si>
    <t>Pagal veiksmų programą ERPF lėšomis atnaujintos neformaliojo ugdymo įstaigos</t>
  </si>
  <si>
    <t>P.B.209</t>
  </si>
  <si>
    <t>Numatomo apsilankymų remiamuose kultūros ir gamtos paveldo objektuose bei turistų traukos vietose skaičiaus padidėjimas</t>
  </si>
  <si>
    <t>P.S.335</t>
  </si>
  <si>
    <t>Sutvarkyti, įrengti ir pritaikyti lankymui gamtos ir kultūros paveldo objektai ir teritorijos</t>
  </si>
  <si>
    <t>P.N.304</t>
  </si>
  <si>
    <t>Modernizuoti 
kultūros 
infrastruktūros 
objektai</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</si>
  <si>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</si>
  <si>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</si>
  <si>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</si>
  <si>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</si>
  <si>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</si>
  <si>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</si>
  <si>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P.S.362</t>
  </si>
  <si>
    <t>Naujai įrengtų ar įsigytų socialinių būstų skaičius</t>
  </si>
  <si>
    <t>P.S.363</t>
  </si>
  <si>
    <t>Viešąsias sveikatos priežiūros paslaugas teikiančios įstaigos, kuriose pagerinta paslaugų teikimo infrastruktūra, skaičius</t>
  </si>
  <si>
    <t>P.B.236</t>
  </si>
  <si>
    <t>Gyventojai, turintys galimybę pasinaudoti pagerintomis sveikatos priežiūros paslaugomis</t>
  </si>
  <si>
    <t>P.S.372</t>
  </si>
  <si>
    <t>Tikslinių grupių asmenys, kurie dalyvavo informavimo, švietimo ir mokymo renginiuose bei sveikatos raštingumą didinančiose veiklose</t>
  </si>
  <si>
    <t>P.N.671</t>
  </si>
  <si>
    <t>Modernizuoti savivaldybių visuomenės sveikatos biurai</t>
  </si>
  <si>
    <t>P.N.604</t>
  </si>
  <si>
    <t>Tuberkulioze sergantys pacientai, kuriems buvo suteiktos socialinės paramos priemonės (maisto talonų dalijimas) tuberkuliozės ambulatorinio gydymo metu</t>
  </si>
  <si>
    <t>P.S.323</t>
  </si>
  <si>
    <t>Įgyvendintos darnaus judumo priemonės</t>
  </si>
  <si>
    <t>P.S.325</t>
  </si>
  <si>
    <t>Įsigytos naujos ekologiškos viešojo transporto priemonės</t>
  </si>
  <si>
    <t>P.B.214</t>
  </si>
  <si>
    <t>Bendras rekonstruotų arba atnaujintų kelių ilgis</t>
  </si>
  <si>
    <t>P.N.508</t>
  </si>
  <si>
    <t>Bendras naujai nutiestų kelių ilgis</t>
  </si>
  <si>
    <t>P.S.342</t>
  </si>
  <si>
    <t>Įdiegtos saugų eismą gerinančios ir aplinkosaugos priemonės</t>
  </si>
  <si>
    <t>P.S.321</t>
  </si>
  <si>
    <t>Įrengtų naujų dviračių ir / ar 
pėsčiųjų takų ir 
/ ar trasų ilgis</t>
  </si>
  <si>
    <t>P.S.322</t>
  </si>
  <si>
    <t>Rekonstruotų 
dviračių ir / ar 
pėsčiųjų takų ir 
/ ar trasų ilgis</t>
  </si>
  <si>
    <t>P.S.328</t>
  </si>
  <si>
    <t>Lietaus nuotėkio plotas, iš kurio surenkamam paviršiniam (lietaus) vandeniui tvarkyti, įrengta ir (ar) rekonstruota infrastruktūra (ha)</t>
  </si>
  <si>
    <t>P.N.028</t>
  </si>
  <si>
    <t>Inventorizuota neapskaityto paviršinių nuotekų nuotakyno dalis (proc.)</t>
  </si>
  <si>
    <t>P.S.329</t>
  </si>
  <si>
    <t>Sukurti/Pagerinti atskiro komunalinių atliekų surinkimo pajėgumai</t>
  </si>
  <si>
    <t>P.N.050</t>
  </si>
  <si>
    <t>Gyventojai, kuriems teikiamos vandens tiekimo paslaugos naujai pastatytais geriamojo vandens tiekimo tinklais</t>
  </si>
  <si>
    <t>P.N.051</t>
  </si>
  <si>
    <t>Gyventojai, kuriems teikiamos vandens tiekimo paslaugos iš naujai pastatytų ir (arba) rekonstruotų geriamojo vandens gerinimo įrenginių</t>
  </si>
  <si>
    <t>P.N.053</t>
  </si>
  <si>
    <t>Gyventojai, kuriems teikiamos paslaugos naujai pastatytais nuotekų surinkimo tinklais</t>
  </si>
  <si>
    <t>P.N.054</t>
  </si>
  <si>
    <t>Gyventojai, kuriems teikiamos nuotekų valymo paslaugos naujai pastatytais ir (arba) rekonstruotais nuotekų valymo įrenginiais</t>
  </si>
  <si>
    <t>P.S.333</t>
  </si>
  <si>
    <t>Rekonstruotų vandens tiekimo ir nuotekų surinkimo tinklų ilgis (Km)</t>
  </si>
  <si>
    <t xml:space="preserve"> - </t>
  </si>
  <si>
    <t>R.N.091</t>
  </si>
  <si>
    <t>„Teritorijų, kuriose įgyvendintos kraštovaizdžio formavimo priemonės, plotas“</t>
  </si>
  <si>
    <t>P.N.092</t>
  </si>
  <si>
    <t>Kraštovaizdžio ir (ar) gamtinio karkaso formavimo aspektais pakeisti ar pakoreguoti savivaldybių ar jų dalių bendrieji planai</t>
  </si>
  <si>
    <t>P.N.093</t>
  </si>
  <si>
    <t>Likviduoti kraštovaizdį darkantys bešeimininkiai ar apleisti statiniai ir įrenginiai</t>
  </si>
  <si>
    <t>P.S.338</t>
  </si>
  <si>
    <t>Išsaugoti, sutvarkyti ar atkurti įvairaus teritorinio lygmens kraštovaizdžio arealai</t>
  </si>
  <si>
    <t>P.B.238</t>
  </si>
  <si>
    <t>Sukurtos arba atnaujintos atviros erdvės miestų vietovėse</t>
  </si>
  <si>
    <t>P.S.364</t>
  </si>
  <si>
    <t>Naujos atviros 
erdvės 
vietovėse nuo 1 
iki 6 tūkst. gyv. 
(išskyrus 
savivaldybių 
centrus)</t>
  </si>
  <si>
    <t>P.S.365</t>
  </si>
  <si>
    <t>Atnaujinti ir (ar) pritaikyti naujai paskirčiai pastatai ir statiniai kaimo vietovėse</t>
  </si>
  <si>
    <t xml:space="preserve">P.S.364
</t>
  </si>
  <si>
    <t>P.S.415</t>
  </si>
  <si>
    <t>„Viešojo valdymo institucijos, pagal veiksmų programą ESF lėšomis įgyvendinusios paslaugų ir (ar) aptarnavimo kokybei gerinti skirtas priemones“</t>
  </si>
  <si>
    <t>P.S. 416</t>
  </si>
  <si>
    <t xml:space="preserve">„Viešojo valdymo institucijų darbuotojai, kurie dalyvavo pagal veiksmų programą ESF lėšomis vykdytose veiklose, skirtose stiprinti teikiamų paslaugų ir (ar) aptarnavimo kokybės gerinimui reikalingas kompetencijas“ </t>
  </si>
  <si>
    <t>P.N. 910</t>
  </si>
  <si>
    <t>„Parengtos piliečių chartijos“</t>
  </si>
  <si>
    <t>Inventorizuota neapskaityto paviršinių nuotekų nuotakyno dalis</t>
  </si>
  <si>
    <t>Gyventojai, kuriems teikiamos paslaugos naujai pastatytais 
nuotekų surinkimo tinklais</t>
  </si>
  <si>
    <t>Modernizuoti kultūros infrastruktūros objektai</t>
  </si>
  <si>
    <t>Parengtos piliečių chartijos</t>
  </si>
  <si>
    <t>Įrengtų naujų dviračių ir/ar pėsčiųjų takų ir/ar trasų ilgis</t>
  </si>
  <si>
    <t>Rekonstruotų dviračių ir/ar pėsčiųjų takų ir/ar trasų ilgis</t>
  </si>
  <si>
    <t>Lietaus nuotėkio plotas, iš kurio surenkamam paviršiniam (lietaus) vandeniui tvarkyti, įrengta ir (ar) rekonstruota infrastruktūra</t>
  </si>
  <si>
    <t>Rekonstruotų vandens tiekimo ir nuotekų surinkimo tinklų ilgis</t>
  </si>
  <si>
    <t>Investicijas gavusių socialinių paslaugų infrastruktūros objektų skaičius</t>
  </si>
  <si>
    <t>Naujos atviros erdvės vietovėse nuo 1 iki 6 tūkst. gyv. (išskyrus savivaldybių centrus)</t>
  </si>
  <si>
    <t>Viešojo valdymo institucijos, pagal veiksmų programą ESF lėšomis įgyvendinusios paslaugų ir (ar) aptarnavimo kokybei gerinti skirtas priemones</t>
  </si>
  <si>
    <t>P.S.416</t>
  </si>
  <si>
    <t>Viešojo valdymo institucijų darbuotojai, kurie dalyvavo pagal veiksmų programą ESF lėšomis vykdytose veiklose, skirtose stiprinti teikiamų paslaugų ir (ar) aptarnavimo kokybės gerinimui reikalingas kompetencijas</t>
  </si>
  <si>
    <t>Teritorijų, kuriose įgyvendintos kraštovaizdžio formavimo priemonės,  plotas</t>
  </si>
  <si>
    <t>Vertinimo kriterijaus pavadinimas</t>
  </si>
  <si>
    <t>5 lentelė. Siektinos produkto ir rezultato vertinimo kriterijų reikšmės kaupiamuoju būdu (nuo plano įgyvendinimo pradžios).</t>
  </si>
  <si>
    <t>4 lentelė. Siektinos produkto ir rezultato vertinimo kriterijų reikšmės atitinkamais metais.</t>
  </si>
  <si>
    <t>PRODUKTO VERTINIMO KRITERIJŲ PASIEKIMO GRAFIKAS</t>
  </si>
  <si>
    <t>4 priedas</t>
  </si>
  <si>
    <t>2.1.3.4.6</t>
  </si>
  <si>
    <t>2.1.3.4.7</t>
  </si>
  <si>
    <t>2.2.1.1.1</t>
  </si>
  <si>
    <t>2.2.1.1.2</t>
  </si>
  <si>
    <t>2.2.1.1.3</t>
  </si>
  <si>
    <t>2.2.1.1.4</t>
  </si>
  <si>
    <t>2.2.1.1.5</t>
  </si>
  <si>
    <t>2.2.1.1.6</t>
  </si>
  <si>
    <t>2.2.1.2.1</t>
  </si>
  <si>
    <t>2.2.1.3.1</t>
  </si>
  <si>
    <t>2.2.2.1.1</t>
  </si>
  <si>
    <t>2.2.2.1.2</t>
  </si>
  <si>
    <t>2.2.2.1.3</t>
  </si>
  <si>
    <t>2.2.2.1.4</t>
  </si>
  <si>
    <t>2.2.2.1.5</t>
  </si>
  <si>
    <t>2.2.2.1.6</t>
  </si>
  <si>
    <t>2.2.2.2.1</t>
  </si>
  <si>
    <t>3.1.1.1.1</t>
  </si>
  <si>
    <t>Vietinio susisiekimo viešojo transporto priemonių parko atnaujinimas</t>
  </si>
  <si>
    <t xml:space="preserve">04.5.1-TID-R-516 </t>
  </si>
  <si>
    <t>Pėsčiųjų ir dviračių takų rekonstrukcija ir plėtra</t>
  </si>
  <si>
    <t>Darnaus judumo priemonių diegimas</t>
  </si>
  <si>
    <t xml:space="preserve">05.1.1-APVA-R-007 </t>
  </si>
  <si>
    <t>Paviršinių nuotekų sistemų tvarkymas</t>
  </si>
  <si>
    <t xml:space="preserve">05.2.1-APVA-R-008 </t>
  </si>
  <si>
    <t>Komunalinių atliekų tvarkymo infrastruktūros plėtra</t>
  </si>
  <si>
    <t xml:space="preserve">05.3.2-APVA-R-014 </t>
  </si>
  <si>
    <t>Geriamojo vandens tiekimo ir nuotekų tvarkymo sistemų renovavimas ir plėtra, įmonių valdymo tobulinimas</t>
  </si>
  <si>
    <t xml:space="preserve">05.4.1-CPVA-R-302 </t>
  </si>
  <si>
    <t>Aktualizuoti savivaldybių kultūros paveldo objektus</t>
  </si>
  <si>
    <t xml:space="preserve">05.4.1-LVPA-R-821 </t>
  </si>
  <si>
    <t>Savivaldybes jungiančių turizmo trasų ir turizmo maršrutų informacinės infrastruktūros plėtra</t>
  </si>
  <si>
    <t xml:space="preserve">05.5.1-APVA-R-019 </t>
  </si>
  <si>
    <t>Kraštovaizdžio apsauga</t>
  </si>
  <si>
    <t xml:space="preserve">06.2.1-TID-R-511 </t>
  </si>
  <si>
    <t>Vietinių kelių vystymas</t>
  </si>
  <si>
    <t xml:space="preserve">07.1.1-CPVA-R-305 </t>
  </si>
  <si>
    <t>Modernizuoti savivaldybių kultūros infrastruktūrą</t>
  </si>
  <si>
    <t xml:space="preserve">07.1.1-CPVA-R-905 </t>
  </si>
  <si>
    <t>Miestų kompleksinė plėtra</t>
  </si>
  <si>
    <t xml:space="preserve">07.1.1-CPVA-R-902 </t>
  </si>
  <si>
    <t>Pereinamojo laikotarpio teritorijų vystymas. I</t>
  </si>
  <si>
    <t>Kompleksinė paslaugų plėtra integruotų teritorijų vystymo programų tikslinėse teritorijose</t>
  </si>
  <si>
    <t xml:space="preserve">08.1.1-CPVA-R-407 </t>
  </si>
  <si>
    <t>Socialinių paslaugų infrastruktūros plėtra</t>
  </si>
  <si>
    <t xml:space="preserve">08.1.2-CPVA-R-408 </t>
  </si>
  <si>
    <t>Socialinio būsto fondo plėtra</t>
  </si>
  <si>
    <t xml:space="preserve">08.2.1-CPVA-R-908 </t>
  </si>
  <si>
    <t>Kaimo gyvenamųjų vietovių atnaujinimas</t>
  </si>
  <si>
    <t>Pirminės asmens sveikatos priežiūros veiklos efektyvumo didinimas</t>
  </si>
  <si>
    <t>Sveikos gyvensenos skatinimas regioniniu lygiu</t>
  </si>
  <si>
    <t>Priemonių, gerinančių ambulatorinių sveikatos priežiūros paslaugų prieinamumą tuberkulioze sergantiems asmenims, įgyvendinimas</t>
  </si>
  <si>
    <t>Ikimokyklinio ir priešmokyklinio ugdymo prieinamumo didinimas</t>
  </si>
  <si>
    <t>Neformalaus švietimo infrastruktūros tobulinimas</t>
  </si>
  <si>
    <t>Mokyklų tinklo efektyvumo didinimas</t>
  </si>
  <si>
    <t xml:space="preserve"> Paslaugų ir asmenų aptarnavimo kokybės gerinimas savivaldybėse</t>
  </si>
  <si>
    <t xml:space="preserve">Vandens tiekimo ir nuotekų sistemų renovavimas ir plėtra Antanavo kaime </t>
  </si>
  <si>
    <t>R04-5511-110000-5118</t>
  </si>
  <si>
    <t>Naujos Šiaurės g. atkarpos tarp Vienybės g. ir Pilviškių g. statyba</t>
  </si>
  <si>
    <t>2.1.1.3.8</t>
  </si>
  <si>
    <t>Vietinės reikšmės keliai ir gatvės (statyba)</t>
  </si>
  <si>
    <t>R04-5516-190000-5161</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</si>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</sst>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yyyy\/mm"/>
    <numFmt numFmtId="166" formatCode="#,##0.0"/>
    <numFmt numFmtId="167" formatCode="0.000"/>
  </numFmts>
  <fonts count="23" x14ac:knownFonts="1">
    <font>
      <sz val="11"/>
      <color theme="1"/>
      <name val="Calibri"/>
      <family val="2"/>
      <charset val="186"/>
      <scheme val="minor"/>
    </font>
    <font>
      <b/>
      <sz val="11"/>
      <color theme="1"/>
      <name val="Calibri"/>
      <family val="2"/>
      <charset val="186"/>
      <scheme val="minor"/>
    </font>
    <font>
      <sz val="12"/>
      <color theme="1"/>
      <name val="Times New Roman"/>
      <family val="1"/>
      <charset val="186"/>
    </font>
    <font>
      <b/>
      <sz val="12"/>
      <color theme="1"/>
      <name val="Times New Roman"/>
      <family val="1"/>
      <charset val="186"/>
    </font>
    <font>
      <b/>
      <sz val="11"/>
      <color theme="1"/>
      <name val="Times New Roman"/>
      <family val="1"/>
      <charset val="186"/>
    </font>
    <font>
      <b/>
      <sz val="9"/>
      <color theme="1"/>
      <name val="Times New Roman"/>
      <family val="1"/>
      <charset val="186"/>
    </font>
    <font>
      <b/>
      <sz val="10"/>
      <color theme="1"/>
      <name val="Times New Roman"/>
      <family val="1"/>
      <charset val="186"/>
    </font>
    <font>
      <b/>
      <i/>
      <sz val="8"/>
      <color theme="1"/>
      <name val="Times New Roman"/>
      <family val="1"/>
      <charset val="186"/>
    </font>
    <font>
      <b/>
      <sz val="8"/>
      <color theme="1"/>
      <name val="Times New Roman"/>
      <family val="1"/>
      <charset val="186"/>
    </font>
    <font>
      <sz val="10"/>
      <color theme="1"/>
      <name val="Times New Roman"/>
      <family val="1"/>
      <charset val="186"/>
    </font>
    <font>
      <sz val="8"/>
      <color theme="1"/>
      <name val="Times New Roman"/>
      <family val="1"/>
      <charset val="186"/>
    </font>
    <font>
      <sz val="11"/>
      <name val="Times New Roman"/>
      <family val="1"/>
      <charset val="186"/>
    </font>
    <font>
      <i/>
      <sz val="10"/>
      <color theme="1"/>
      <name val="Times New Roman"/>
      <family val="1"/>
      <charset val="186"/>
    </font>
    <font>
      <sz val="11"/>
      <color theme="1"/>
      <name val="Calibri"/>
      <family val="2"/>
      <charset val="186"/>
      <scheme val="minor"/>
    </font>
    <font>
      <sz val="10"/>
      <name val="Times New Roman"/>
      <family val="1"/>
    </font>
    <font>
      <sz val="10"/>
      <color theme="1"/>
      <name val="Times New Roman"/>
      <family val="1"/>
    </font>
    <font>
      <b/>
      <sz val="9"/>
      <color indexed="81"/>
      <name val="Tahoma"/>
      <family val="2"/>
      <charset val="186"/>
    </font>
    <font>
      <sz val="9"/>
      <color indexed="81"/>
      <name val="Tahoma"/>
      <family val="2"/>
      <charset val="186"/>
    </font>
    <font>
      <sz val="10"/>
      <color rgb="FF000000"/>
      <name val="Times New Roman"/>
      <family val="1"/>
    </font>
    <font>
      <sz val="10"/>
      <name val="Times New Roman"/>
      <family val="1"/>
      <charset val="186"/>
    </font>
    <font>
      <b/>
      <sz val="10"/>
      <color theme="1"/>
      <name val="Times New Roman"/>
      <family val="1"/>
    </font>
    <font>
      <sz val="11"/>
      <color theme="1"/>
      <name val="Times New Roman"/>
      <family val="1"/>
      <charset val="186"/>
    </font>
    <font>
      <sz val="12"/>
      <color theme="1"/>
      <name val="Calibri"/>
      <family val="2"/>
      <charset val="186"/>
      <scheme val="minor"/>
    </font>
  </fonts>
  <fills count="9">
    <fill>
      <patternFill patternType="none"/>
    </fill>
    <fill>
      <patternFill patternType="gray125"/>
    </fill>
    <fill>
      <patternFill patternType="solid">
        <fgColor rgb="FFD0CECE"/>
        <bgColor indexed="64"/>
      </patternFill>
    </fill>
    <fill>
      <patternFill patternType="solid">
        <fgColor rgb="FFD6DCE4"/>
        <bgColor indexed="64"/>
      </patternFill>
    </fill>
    <fill>
      <patternFill patternType="solid">
        <fgColor rgb="FFC9C9C9"/>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4" fontId="13" fillId="0" borderId="0" applyFont="0" applyFill="0" applyBorder="0" applyAlignment="0" applyProtection="0"/>
  </cellStyleXfs>
  <cellXfs count="147">
    <xf numFmtId="0" fontId="0" fillId="0" borderId="0" xfId="0"/>
    <xf numFmtId="0" fontId="3" fillId="0" borderId="0" xfId="0" applyFont="1" applyAlignment="1">
      <alignment vertical="center"/>
    </xf>
    <xf numFmtId="0" fontId="1" fillId="0" borderId="0" xfId="0" applyFont="1" applyAlignment="1">
      <alignment horizontal="center"/>
    </xf>
    <xf numFmtId="0" fontId="3" fillId="0" borderId="0" xfId="0" applyFont="1" applyAlignment="1">
      <alignment vertical="center" wrapText="1"/>
    </xf>
    <xf numFmtId="0" fontId="3" fillId="0" borderId="0" xfId="0" applyFont="1"/>
    <xf numFmtId="0" fontId="2" fillId="0" borderId="1" xfId="0" applyFont="1" applyBorder="1"/>
    <xf numFmtId="0" fontId="2" fillId="0" borderId="1" xfId="0" applyFont="1" applyBorder="1" applyAlignment="1">
      <alignment horizontal="center" vertical="center" wrapText="1"/>
    </xf>
    <xf numFmtId="0" fontId="6" fillId="0" borderId="1" xfId="0" applyFont="1" applyBorder="1" applyAlignment="1">
      <alignment vertical="center"/>
    </xf>
    <xf numFmtId="0" fontId="7" fillId="2" borderId="1" xfId="0" applyFont="1" applyFill="1" applyBorder="1" applyAlignment="1">
      <alignment vertical="center" wrapText="1"/>
    </xf>
    <xf numFmtId="0" fontId="8" fillId="3" borderId="1" xfId="0" applyFont="1" applyFill="1" applyBorder="1" applyAlignment="1">
      <alignment vertical="center" wrapText="1"/>
    </xf>
    <xf numFmtId="0" fontId="8" fillId="3" borderId="1" xfId="0" applyFont="1" applyFill="1" applyBorder="1" applyAlignment="1">
      <alignment vertical="center"/>
    </xf>
    <xf numFmtId="0" fontId="2" fillId="0" borderId="1" xfId="0" applyFont="1" applyBorder="1" applyAlignment="1">
      <alignment vertical="top" wrapText="1"/>
    </xf>
    <xf numFmtId="0" fontId="9" fillId="0" borderId="1" xfId="0" applyFont="1" applyBorder="1" applyAlignment="1">
      <alignment vertical="center" wrapText="1"/>
    </xf>
    <xf numFmtId="0" fontId="2" fillId="0" borderId="1" xfId="0" applyFont="1" applyBorder="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horizontal="center" vertical="center"/>
    </xf>
    <xf numFmtId="0" fontId="9" fillId="0" borderId="1" xfId="0" applyFont="1" applyBorder="1" applyAlignment="1">
      <alignment horizontal="center" vertical="center" wrapText="1"/>
    </xf>
    <xf numFmtId="0" fontId="6" fillId="0" borderId="1" xfId="0" applyFont="1" applyBorder="1" applyAlignment="1">
      <alignment vertical="top" wrapText="1"/>
    </xf>
    <xf numFmtId="0" fontId="9" fillId="0" borderId="1" xfId="0" applyFont="1" applyBorder="1" applyAlignment="1">
      <alignment vertical="top" wrapText="1"/>
    </xf>
    <xf numFmtId="0" fontId="9" fillId="0" borderId="1" xfId="0" applyFont="1" applyBorder="1" applyAlignment="1">
      <alignment horizontal="center" vertical="top" wrapText="1"/>
    </xf>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165" fontId="14" fillId="0" borderId="1" xfId="0" applyNumberFormat="1" applyFont="1" applyBorder="1" applyAlignment="1" applyProtection="1">
      <alignment horizontal="center" vertical="top" wrapText="1"/>
      <protection locked="0"/>
    </xf>
    <xf numFmtId="0" fontId="15" fillId="0" borderId="1" xfId="0" applyFont="1" applyBorder="1" applyAlignment="1">
      <alignment horizontal="center" vertical="top"/>
    </xf>
    <xf numFmtId="4" fontId="14" fillId="0" borderId="1" xfId="0" applyNumberFormat="1" applyFont="1" applyBorder="1" applyAlignment="1">
      <alignment horizontal="center" vertical="top" wrapText="1"/>
    </xf>
    <xf numFmtId="165" fontId="15" fillId="0" borderId="1" xfId="0" applyNumberFormat="1" applyFont="1" applyBorder="1" applyAlignment="1" applyProtection="1">
      <alignment horizontal="center" vertical="top" wrapText="1"/>
      <protection locked="0"/>
    </xf>
    <xf numFmtId="0" fontId="15" fillId="0" borderId="1" xfId="0" applyFont="1" applyBorder="1" applyAlignment="1">
      <alignment vertical="top" wrapText="1"/>
    </xf>
    <xf numFmtId="0" fontId="14" fillId="0" borderId="1" xfId="0" applyFont="1" applyBorder="1" applyAlignment="1">
      <alignment vertical="top" wrapText="1"/>
    </xf>
    <xf numFmtId="0" fontId="15" fillId="0" borderId="1" xfId="0" applyFont="1" applyBorder="1" applyAlignment="1">
      <alignment horizontal="center" vertical="top" wrapText="1"/>
    </xf>
    <xf numFmtId="0" fontId="15" fillId="5" borderId="1" xfId="0" applyFont="1" applyFill="1" applyBorder="1" applyAlignment="1">
      <alignment vertical="top" wrapText="1"/>
    </xf>
    <xf numFmtId="0" fontId="14" fillId="5" borderId="1" xfId="0" applyFont="1" applyFill="1" applyBorder="1" applyAlignment="1">
      <alignment vertical="top" wrapText="1"/>
    </xf>
    <xf numFmtId="0" fontId="15" fillId="5" borderId="1" xfId="0" applyFont="1" applyFill="1" applyBorder="1" applyAlignment="1">
      <alignment horizontal="center" vertical="top" wrapText="1"/>
    </xf>
    <xf numFmtId="4" fontId="15" fillId="0" borderId="1" xfId="0" applyNumberFormat="1" applyFont="1" applyBorder="1" applyAlignment="1">
      <alignment horizontal="center" vertical="top" wrapText="1"/>
    </xf>
    <xf numFmtId="165" fontId="18" fillId="0" borderId="1" xfId="0" applyNumberFormat="1" applyFont="1" applyBorder="1" applyAlignment="1" applyProtection="1">
      <alignment horizontal="center" vertical="top" wrapText="1"/>
      <protection locked="0"/>
    </xf>
    <xf numFmtId="0" fontId="18" fillId="0" borderId="1" xfId="0" applyFont="1" applyBorder="1" applyAlignment="1" applyProtection="1">
      <alignment horizontal="center" vertical="top" wrapText="1"/>
      <protection locked="0"/>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15" fillId="0" borderId="1" xfId="0" applyFont="1" applyBorder="1" applyAlignment="1">
      <alignment vertical="center" wrapText="1"/>
    </xf>
    <xf numFmtId="0" fontId="15" fillId="0" borderId="1" xfId="0" applyFont="1" applyBorder="1" applyAlignment="1">
      <alignment horizontal="left" vertical="top" wrapText="1"/>
    </xf>
    <xf numFmtId="4" fontId="9" fillId="0" borderId="1" xfId="0" applyNumberFormat="1" applyFont="1" applyBorder="1" applyAlignment="1">
      <alignment horizontal="center" vertical="top" wrapText="1"/>
    </xf>
    <xf numFmtId="165" fontId="19" fillId="0" borderId="1" xfId="0" applyNumberFormat="1" applyFont="1" applyBorder="1" applyAlignment="1" applyProtection="1">
      <alignment horizontal="center" vertical="top" wrapText="1"/>
      <protection locked="0"/>
    </xf>
    <xf numFmtId="165" fontId="9" fillId="0" borderId="1" xfId="0" applyNumberFormat="1" applyFont="1" applyBorder="1" applyAlignment="1" applyProtection="1">
      <alignment horizontal="center" vertical="top" wrapText="1"/>
      <protection locked="0"/>
    </xf>
    <xf numFmtId="0" fontId="9" fillId="0" borderId="1" xfId="0" applyFont="1" applyBorder="1" applyAlignment="1" applyProtection="1">
      <alignment horizontal="center" vertical="top" wrapText="1"/>
      <protection locked="0"/>
    </xf>
    <xf numFmtId="0" fontId="9" fillId="0" borderId="1" xfId="0" applyFont="1" applyBorder="1" applyAlignment="1">
      <alignment horizontal="center" vertical="top"/>
    </xf>
    <xf numFmtId="0" fontId="15" fillId="0" borderId="1" xfId="0" applyFont="1" applyBorder="1" applyAlignment="1">
      <alignment vertical="top"/>
    </xf>
    <xf numFmtId="0" fontId="9" fillId="0" borderId="1" xfId="0" applyFont="1" applyBorder="1" applyAlignment="1">
      <alignment horizontal="left" vertical="top" wrapText="1"/>
    </xf>
    <xf numFmtId="4" fontId="15" fillId="0" borderId="1" xfId="0" applyNumberFormat="1" applyFont="1" applyBorder="1" applyAlignment="1">
      <alignment horizontal="center" vertical="top"/>
    </xf>
    <xf numFmtId="165" fontId="15" fillId="0" borderId="1" xfId="0" applyNumberFormat="1" applyFont="1" applyBorder="1" applyAlignment="1">
      <alignment horizontal="center" vertical="top"/>
    </xf>
    <xf numFmtId="4" fontId="14" fillId="0" borderId="1" xfId="0" applyNumberFormat="1" applyFont="1" applyBorder="1" applyAlignment="1">
      <alignment horizontal="right" vertical="top" wrapText="1"/>
    </xf>
    <xf numFmtId="1" fontId="14" fillId="0" borderId="1" xfId="0" applyNumberFormat="1" applyFont="1" applyBorder="1" applyAlignment="1" applyProtection="1">
      <alignment horizontal="center" vertical="top" wrapText="1"/>
      <protection locked="0"/>
    </xf>
    <xf numFmtId="4" fontId="14" fillId="0" borderId="1" xfId="0" applyNumberFormat="1" applyFont="1" applyBorder="1" applyAlignment="1">
      <alignment horizontal="right" vertical="top"/>
    </xf>
    <xf numFmtId="0" fontId="9" fillId="0" borderId="1" xfId="0" applyFont="1" applyBorder="1" applyAlignment="1">
      <alignment horizontal="left" vertical="top"/>
    </xf>
    <xf numFmtId="0" fontId="15" fillId="0" borderId="1" xfId="0" applyFont="1" applyBorder="1" applyAlignment="1" applyProtection="1">
      <alignment horizontal="center" vertical="top" wrapText="1"/>
      <protection locked="0"/>
    </xf>
    <xf numFmtId="0" fontId="9" fillId="0" borderId="1" xfId="0" applyFont="1" applyBorder="1" applyAlignment="1">
      <alignment vertical="top"/>
    </xf>
    <xf numFmtId="4" fontId="15" fillId="0" borderId="1" xfId="0" applyNumberFormat="1" applyFont="1" applyBorder="1" applyAlignment="1">
      <alignment horizontal="right" vertical="top" wrapText="1"/>
    </xf>
    <xf numFmtId="1" fontId="18" fillId="0" borderId="1" xfId="0" applyNumberFormat="1" applyFont="1" applyBorder="1" applyAlignment="1" applyProtection="1">
      <alignment horizontal="center" vertical="top" wrapText="1"/>
      <protection locked="0"/>
    </xf>
    <xf numFmtId="0" fontId="15" fillId="0" borderId="1" xfId="0" applyFont="1" applyBorder="1" applyAlignment="1">
      <alignment horizontal="left" vertical="center" wrapText="1"/>
    </xf>
    <xf numFmtId="0" fontId="6" fillId="0" borderId="1" xfId="0" applyFont="1" applyBorder="1" applyAlignment="1">
      <alignment horizontal="left" vertical="top" wrapText="1"/>
    </xf>
    <xf numFmtId="0" fontId="6" fillId="3" borderId="1" xfId="0" applyFont="1" applyFill="1" applyBorder="1" applyAlignment="1">
      <alignment vertical="center" wrapText="1"/>
    </xf>
    <xf numFmtId="0" fontId="6" fillId="6" borderId="1" xfId="0" applyFont="1" applyFill="1" applyBorder="1" applyAlignment="1">
      <alignment vertical="center" wrapText="1"/>
    </xf>
    <xf numFmtId="4" fontId="10" fillId="6" borderId="1" xfId="0" applyNumberFormat="1" applyFont="1" applyFill="1" applyBorder="1" applyAlignment="1">
      <alignment horizontal="center" vertical="center" wrapText="1"/>
    </xf>
    <xf numFmtId="0" fontId="9" fillId="0" borderId="1" xfId="0" applyFont="1" applyBorder="1" applyAlignment="1">
      <alignment wrapText="1"/>
    </xf>
    <xf numFmtId="0" fontId="6" fillId="4" borderId="1" xfId="0" applyFont="1" applyFill="1" applyBorder="1" applyAlignment="1">
      <alignment vertical="center" wrapText="1"/>
    </xf>
    <xf numFmtId="0" fontId="9" fillId="0" borderId="1" xfId="0" applyFont="1" applyBorder="1" applyAlignment="1">
      <alignment horizontal="left" vertical="center"/>
    </xf>
    <xf numFmtId="0" fontId="21" fillId="0" borderId="0" xfId="0" applyFont="1" applyAlignment="1">
      <alignment vertical="center"/>
    </xf>
    <xf numFmtId="0" fontId="6" fillId="0" borderId="1" xfId="0" applyFont="1" applyBorder="1" applyAlignment="1">
      <alignment wrapText="1"/>
    </xf>
    <xf numFmtId="0" fontId="2" fillId="0" borderId="0" xfId="0" applyFont="1" applyAlignment="1">
      <alignment vertical="center"/>
    </xf>
    <xf numFmtId="2" fontId="15" fillId="0" borderId="0" xfId="0" applyNumberFormat="1" applyFont="1" applyAlignment="1">
      <alignment horizontal="center" vertical="top"/>
    </xf>
    <xf numFmtId="164" fontId="19" fillId="0" borderId="1" xfId="1" applyFont="1" applyBorder="1" applyAlignment="1" applyProtection="1">
      <alignment vertical="top" wrapText="1"/>
      <protection locked="0"/>
    </xf>
    <xf numFmtId="0" fontId="9" fillId="0" borderId="1" xfId="0" applyFont="1" applyBorder="1" applyAlignment="1">
      <alignment horizontal="center" vertical="center"/>
    </xf>
    <xf numFmtId="4" fontId="2" fillId="0" borderId="1" xfId="0" applyNumberFormat="1" applyFont="1" applyBorder="1"/>
    <xf numFmtId="2" fontId="9" fillId="0" borderId="1" xfId="0" applyNumberFormat="1" applyFont="1" applyBorder="1" applyAlignment="1">
      <alignment horizontal="center" vertical="top" wrapText="1"/>
    </xf>
    <xf numFmtId="2" fontId="15" fillId="0" borderId="1" xfId="0" applyNumberFormat="1" applyFont="1" applyBorder="1" applyAlignment="1">
      <alignment horizontal="center" vertical="top" wrapText="1"/>
    </xf>
    <xf numFmtId="2" fontId="15" fillId="0" borderId="1" xfId="0" applyNumberFormat="1" applyFont="1" applyBorder="1" applyAlignment="1">
      <alignment horizontal="center" vertical="top"/>
    </xf>
    <xf numFmtId="0" fontId="6" fillId="7" borderId="1" xfId="0" applyFont="1" applyFill="1" applyBorder="1" applyAlignment="1">
      <alignment wrapText="1"/>
    </xf>
    <xf numFmtId="0" fontId="6" fillId="8" borderId="1" xfId="0" applyFont="1" applyFill="1" applyBorder="1" applyAlignment="1">
      <alignment wrapText="1"/>
    </xf>
    <xf numFmtId="0" fontId="6" fillId="0" borderId="1" xfId="0" applyFont="1" applyBorder="1" applyAlignment="1">
      <alignment horizontal="left" vertical="center"/>
    </xf>
    <xf numFmtId="0" fontId="6" fillId="2" borderId="1" xfId="0" applyFont="1" applyFill="1" applyBorder="1" applyAlignment="1">
      <alignment horizontal="left" vertical="center"/>
    </xf>
    <xf numFmtId="0" fontId="6" fillId="3" borderId="1" xfId="0" applyFont="1" applyFill="1" applyBorder="1" applyAlignment="1">
      <alignment horizontal="left" vertical="center"/>
    </xf>
    <xf numFmtId="0" fontId="6" fillId="6" borderId="1" xfId="0" applyFont="1" applyFill="1" applyBorder="1" applyAlignment="1">
      <alignment horizontal="left" vertical="center"/>
    </xf>
    <xf numFmtId="0" fontId="6" fillId="4" borderId="1" xfId="0" applyFont="1" applyFill="1" applyBorder="1" applyAlignment="1">
      <alignment horizontal="left" vertical="center"/>
    </xf>
    <xf numFmtId="0" fontId="9" fillId="8" borderId="1" xfId="0" applyFont="1" applyFill="1" applyBorder="1" applyAlignment="1">
      <alignment horizontal="left" vertical="center"/>
    </xf>
    <xf numFmtId="0" fontId="6" fillId="8" borderId="1" xfId="0" applyFont="1" applyFill="1" applyBorder="1" applyAlignment="1">
      <alignment horizontal="left" vertical="center"/>
    </xf>
    <xf numFmtId="0" fontId="6" fillId="7" borderId="1" xfId="0" applyFont="1" applyFill="1" applyBorder="1" applyAlignment="1">
      <alignment horizontal="left" vertical="center"/>
    </xf>
    <xf numFmtId="0" fontId="14" fillId="0" borderId="1" xfId="0" applyFont="1" applyBorder="1" applyAlignment="1">
      <alignment horizontal="center" vertical="top"/>
    </xf>
    <xf numFmtId="0" fontId="0" fillId="0" borderId="1" xfId="0" applyBorder="1"/>
    <xf numFmtId="0" fontId="15" fillId="0" borderId="1" xfId="0" applyFont="1" applyBorder="1" applyAlignment="1">
      <alignment horizontal="left" vertical="top"/>
    </xf>
    <xf numFmtId="1" fontId="14" fillId="0" borderId="1" xfId="0" applyNumberFormat="1" applyFont="1" applyBorder="1" applyAlignment="1">
      <alignment horizontal="center" vertical="top"/>
    </xf>
    <xf numFmtId="0" fontId="15" fillId="0" borderId="5" xfId="0" applyFont="1" applyBorder="1" applyAlignment="1">
      <alignment horizontal="center" vertical="top"/>
    </xf>
    <xf numFmtId="2" fontId="14" fillId="0" borderId="1" xfId="0" applyNumberFormat="1" applyFont="1" applyBorder="1" applyAlignment="1">
      <alignment horizontal="center" vertical="top"/>
    </xf>
    <xf numFmtId="3" fontId="15" fillId="0" borderId="1" xfId="0" applyNumberFormat="1" applyFont="1" applyBorder="1" applyAlignment="1">
      <alignment horizontal="center" vertical="top"/>
    </xf>
    <xf numFmtId="4" fontId="14" fillId="0" borderId="1" xfId="0" applyNumberFormat="1" applyFont="1" applyBorder="1" applyAlignment="1">
      <alignment horizontal="center" vertical="top"/>
    </xf>
    <xf numFmtId="0" fontId="22" fillId="0" borderId="0" xfId="0" applyFont="1"/>
    <xf numFmtId="0" fontId="2" fillId="0" borderId="0" xfId="0" applyFont="1" applyAlignment="1">
      <alignment vertical="top" wrapText="1"/>
    </xf>
    <xf numFmtId="0" fontId="9" fillId="0" borderId="0" xfId="0" applyFont="1" applyAlignment="1">
      <alignment vertical="center" wrapText="1"/>
    </xf>
    <xf numFmtId="0" fontId="8"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3" fontId="9" fillId="0" borderId="1" xfId="0" applyNumberFormat="1" applyFont="1" applyBorder="1" applyAlignment="1">
      <alignment horizontal="center" vertical="center" wrapText="1"/>
    </xf>
    <xf numFmtId="3" fontId="9" fillId="0" borderId="1" xfId="0" applyNumberFormat="1" applyFont="1" applyBorder="1" applyAlignment="1">
      <alignment horizontal="center" vertical="center"/>
    </xf>
    <xf numFmtId="4" fontId="9" fillId="0" borderId="1" xfId="0" applyNumberFormat="1" applyFont="1" applyBorder="1" applyAlignment="1">
      <alignment horizontal="center" vertical="center"/>
    </xf>
    <xf numFmtId="3" fontId="0" fillId="0" borderId="0" xfId="0" applyNumberFormat="1"/>
    <xf numFmtId="166" fontId="9" fillId="0" borderId="1" xfId="0" applyNumberFormat="1" applyFont="1" applyBorder="1" applyAlignment="1">
      <alignment horizontal="center" vertical="center"/>
    </xf>
    <xf numFmtId="4" fontId="9"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0" fillId="0" borderId="0" xfId="0" applyAlignment="1">
      <alignment horizontal="center"/>
    </xf>
    <xf numFmtId="4" fontId="10" fillId="0" borderId="1" xfId="0" applyNumberFormat="1" applyFont="1" applyBorder="1" applyAlignment="1">
      <alignment horizontal="center" vertical="center" wrapText="1"/>
    </xf>
    <xf numFmtId="4" fontId="10" fillId="0" borderId="1" xfId="0" applyNumberFormat="1" applyFont="1" applyBorder="1" applyAlignment="1">
      <alignment horizontal="center" vertical="center"/>
    </xf>
    <xf numFmtId="4" fontId="10" fillId="6" borderId="1" xfId="0" applyNumberFormat="1" applyFont="1" applyFill="1" applyBorder="1" applyAlignment="1">
      <alignment horizontal="center" vertical="center"/>
    </xf>
    <xf numFmtId="4" fontId="8" fillId="3" borderId="1" xfId="0" applyNumberFormat="1" applyFont="1" applyFill="1" applyBorder="1" applyAlignment="1">
      <alignment horizontal="center" vertical="center" wrapText="1"/>
    </xf>
    <xf numFmtId="4" fontId="8" fillId="3" borderId="1" xfId="0" applyNumberFormat="1" applyFont="1" applyFill="1" applyBorder="1" applyAlignment="1">
      <alignment horizontal="center" vertical="center"/>
    </xf>
    <xf numFmtId="4" fontId="7" fillId="4" borderId="1" xfId="0" applyNumberFormat="1" applyFont="1" applyFill="1" applyBorder="1" applyAlignment="1">
      <alignment horizontal="center" vertical="center" wrapText="1"/>
    </xf>
    <xf numFmtId="4" fontId="7" fillId="4" borderId="1" xfId="0" applyNumberFormat="1" applyFont="1" applyFill="1" applyBorder="1" applyAlignment="1">
      <alignment horizontal="center" vertical="center"/>
    </xf>
    <xf numFmtId="4" fontId="10" fillId="8" borderId="1" xfId="0" applyNumberFormat="1" applyFont="1" applyFill="1" applyBorder="1" applyAlignment="1">
      <alignment horizontal="center" vertical="center" wrapText="1"/>
    </xf>
    <xf numFmtId="4" fontId="10" fillId="8" borderId="1" xfId="0" applyNumberFormat="1" applyFont="1" applyFill="1" applyBorder="1" applyAlignment="1">
      <alignment horizontal="center" vertical="center"/>
    </xf>
    <xf numFmtId="4" fontId="10" fillId="7" borderId="1" xfId="0" applyNumberFormat="1" applyFont="1" applyFill="1" applyBorder="1" applyAlignment="1">
      <alignment horizontal="center" vertical="center" wrapText="1"/>
    </xf>
    <xf numFmtId="4" fontId="10" fillId="7" borderId="1" xfId="0" applyNumberFormat="1" applyFont="1" applyFill="1" applyBorder="1" applyAlignment="1">
      <alignment horizontal="center" vertical="center"/>
    </xf>
    <xf numFmtId="4" fontId="9" fillId="0" borderId="1" xfId="0" applyNumberFormat="1" applyFont="1" applyBorder="1" applyAlignment="1">
      <alignment horizontal="center" wrapText="1"/>
    </xf>
    <xf numFmtId="4" fontId="9" fillId="0" borderId="1" xfId="0" applyNumberFormat="1" applyFont="1" applyBorder="1" applyAlignment="1">
      <alignment horizontal="center"/>
    </xf>
    <xf numFmtId="4" fontId="0" fillId="0" borderId="0" xfId="0" applyNumberFormat="1"/>
    <xf numFmtId="167" fontId="0" fillId="0" borderId="0" xfId="0" applyNumberFormat="1"/>
    <xf numFmtId="4" fontId="9" fillId="0" borderId="1" xfId="0" applyNumberFormat="1" applyFont="1" applyBorder="1" applyAlignment="1">
      <alignment horizontal="right" vertical="top"/>
    </xf>
    <xf numFmtId="4" fontId="15" fillId="0" borderId="1" xfId="0" applyNumberFormat="1" applyFont="1" applyBorder="1" applyAlignment="1">
      <alignment vertical="top" wrapText="1"/>
    </xf>
    <xf numFmtId="4" fontId="15" fillId="0" borderId="1" xfId="0" applyNumberFormat="1" applyFont="1" applyBorder="1" applyAlignment="1">
      <alignment vertical="center" wrapText="1"/>
    </xf>
    <xf numFmtId="4" fontId="9" fillId="0" borderId="0" xfId="0" applyNumberFormat="1" applyFont="1" applyAlignment="1">
      <alignment horizontal="right" vertical="top"/>
    </xf>
    <xf numFmtId="4" fontId="15" fillId="0" borderId="1" xfId="0" applyNumberFormat="1" applyFont="1" applyBorder="1" applyAlignment="1">
      <alignment horizontal="right" vertical="top"/>
    </xf>
    <xf numFmtId="0" fontId="9" fillId="0" borderId="1" xfId="0" applyFont="1" applyBorder="1" applyAlignment="1">
      <alignment vertical="center"/>
    </xf>
    <xf numFmtId="2" fontId="9" fillId="0" borderId="1" xfId="0" applyNumberFormat="1" applyFont="1" applyBorder="1" applyAlignment="1">
      <alignment horizontal="center" vertical="center"/>
    </xf>
    <xf numFmtId="0" fontId="9" fillId="0" borderId="1" xfId="0" applyFont="1" applyBorder="1"/>
    <xf numFmtId="166" fontId="9" fillId="0" borderId="1" xfId="0" applyNumberFormat="1" applyFont="1" applyBorder="1" applyAlignment="1">
      <alignment horizontal="center" vertical="center" wrapText="1"/>
    </xf>
    <xf numFmtId="1" fontId="15" fillId="0" borderId="1" xfId="0" applyNumberFormat="1" applyFont="1" applyBorder="1" applyAlignment="1" applyProtection="1">
      <alignment horizontal="center" vertical="top" wrapText="1"/>
      <protection locked="0"/>
    </xf>
    <xf numFmtId="0" fontId="6" fillId="0" borderId="1" xfId="0"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left" vertical="center"/>
    </xf>
    <xf numFmtId="0" fontId="2" fillId="0" borderId="0" xfId="0" applyFont="1" applyAlignment="1">
      <alignment vertical="center"/>
    </xf>
    <xf numFmtId="0" fontId="6" fillId="0" borderId="1" xfId="0" applyFont="1" applyBorder="1" applyAlignment="1">
      <alignment horizontal="center" vertical="center"/>
    </xf>
    <xf numFmtId="4" fontId="6" fillId="0" borderId="1" xfId="0" applyNumberFormat="1" applyFont="1" applyBorder="1" applyAlignment="1">
      <alignment vertical="center" wrapText="1"/>
    </xf>
    <xf numFmtId="0" fontId="11" fillId="0" borderId="0" xfId="0" applyFont="1" applyAlignment="1">
      <alignment horizontal="left" vertical="top"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cellXfs>
  <cellStyles count="2">
    <cellStyle name="Įprastas" xfId="0" builtinId="0"/>
    <cellStyle name="Kablelis"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77"/>
  <sheetViews>
    <sheetView workbookViewId="0">
      <pane xSplit="1" ySplit="9" topLeftCell="B37" activePane="bottomRight" state="frozen"/>
      <selection pane="topRight" activeCell="B1" sqref="B1"/>
      <selection pane="bottomLeft" activeCell="A10" sqref="A10"/>
      <selection pane="bottomRight" activeCell="A41" sqref="A41:XFD41"/>
    </sheetView>
  </sheetViews>
  <sheetFormatPr defaultRowHeight="15" x14ac:dyDescent="0.25"/>
  <cols>
    <col min="1" max="1" width="4.28515625" customWidth="1"/>
    <col min="3" max="3" width="21" customWidth="1"/>
    <col min="4" max="4" width="11" customWidth="1"/>
    <col min="5" max="5" width="10.85546875" customWidth="1"/>
    <col min="6" max="6" width="10.28515625" customWidth="1"/>
    <col min="7" max="7" width="11.5703125" customWidth="1"/>
    <col min="8" max="8" width="10.85546875" customWidth="1"/>
    <col min="9" max="9" width="10.5703125" customWidth="1"/>
    <col min="10" max="10" width="11.5703125" customWidth="1"/>
    <col min="11" max="11" width="11.28515625" customWidth="1"/>
    <col min="12" max="12" width="11.5703125" customWidth="1"/>
    <col min="13" max="13" width="12.85546875" customWidth="1"/>
    <col min="14" max="14" width="10.5703125" customWidth="1"/>
    <col min="15" max="15" width="11.140625" bestFit="1" customWidth="1"/>
    <col min="16" max="16" width="11.85546875" customWidth="1"/>
    <col min="17" max="17" width="10" bestFit="1" customWidth="1"/>
    <col min="18" max="18" width="11.28515625" customWidth="1"/>
    <col min="19" max="19" width="12" customWidth="1"/>
    <col min="20" max="20" width="11.85546875" customWidth="1"/>
    <col min="21" max="21" width="12.5703125" customWidth="1"/>
    <col min="22" max="22" width="11.42578125" customWidth="1"/>
  </cols>
  <sheetData>
    <row r="1" spans="2:19" ht="18" customHeight="1" x14ac:dyDescent="0.25">
      <c r="P1" s="134" t="s">
        <v>108</v>
      </c>
      <c r="Q1" s="134"/>
      <c r="R1" s="134"/>
      <c r="S1" s="134"/>
    </row>
    <row r="2" spans="2:19" ht="15" customHeight="1" x14ac:dyDescent="0.25">
      <c r="P2" s="135" t="s">
        <v>16</v>
      </c>
      <c r="Q2" s="135"/>
      <c r="R2" s="135"/>
      <c r="S2" s="135"/>
    </row>
    <row r="3" spans="2:19" ht="15.75" customHeight="1" x14ac:dyDescent="0.25">
      <c r="P3" s="135" t="s">
        <v>17</v>
      </c>
      <c r="Q3" s="135"/>
      <c r="R3" s="135"/>
      <c r="S3" s="135"/>
    </row>
    <row r="4" spans="2:19" ht="8.25" customHeight="1" x14ac:dyDescent="0.25"/>
    <row r="5" spans="2:19" ht="15.75" x14ac:dyDescent="0.25">
      <c r="B5" s="133" t="s">
        <v>1</v>
      </c>
      <c r="C5" s="133"/>
      <c r="D5" s="133"/>
      <c r="E5" s="133"/>
      <c r="F5" s="133"/>
      <c r="G5" s="133"/>
      <c r="H5" s="133"/>
      <c r="I5" s="133"/>
      <c r="J5" s="133"/>
      <c r="K5" s="133"/>
      <c r="L5" s="133"/>
      <c r="M5" s="133"/>
      <c r="N5" s="133"/>
      <c r="O5" s="133"/>
      <c r="P5" s="133"/>
      <c r="Q5" s="133"/>
      <c r="R5" s="133"/>
      <c r="S5" s="133"/>
    </row>
    <row r="6" spans="2:19" x14ac:dyDescent="0.25">
      <c r="B6" s="2"/>
      <c r="C6" s="2"/>
      <c r="D6" s="2"/>
      <c r="E6" s="2"/>
      <c r="F6" s="2"/>
      <c r="G6" s="2"/>
      <c r="H6" s="2"/>
      <c r="I6" s="2"/>
      <c r="J6" s="2"/>
      <c r="K6" s="2"/>
      <c r="L6" s="2"/>
      <c r="M6" s="2"/>
      <c r="N6" s="2"/>
      <c r="O6" s="2"/>
    </row>
    <row r="7" spans="2:19" ht="15.75" x14ac:dyDescent="0.25">
      <c r="B7" s="1" t="s">
        <v>0</v>
      </c>
    </row>
    <row r="8" spans="2:19" ht="38.25" customHeight="1" x14ac:dyDescent="0.25">
      <c r="B8" s="5"/>
      <c r="C8" s="5"/>
      <c r="D8" s="136" t="s">
        <v>2</v>
      </c>
      <c r="E8" s="136"/>
      <c r="F8" s="136" t="s">
        <v>3</v>
      </c>
      <c r="G8" s="136"/>
      <c r="H8" s="136" t="s">
        <v>4</v>
      </c>
      <c r="I8" s="136"/>
      <c r="J8" s="136" t="s">
        <v>5</v>
      </c>
      <c r="K8" s="136"/>
      <c r="L8" s="136" t="s">
        <v>6</v>
      </c>
      <c r="M8" s="136"/>
      <c r="N8" s="136" t="s">
        <v>7</v>
      </c>
      <c r="O8" s="136"/>
      <c r="P8" s="136" t="s">
        <v>8</v>
      </c>
      <c r="Q8" s="136"/>
      <c r="R8" s="132" t="s">
        <v>9</v>
      </c>
      <c r="S8" s="132"/>
    </row>
    <row r="9" spans="2:19" x14ac:dyDescent="0.25">
      <c r="B9" s="7" t="s">
        <v>10</v>
      </c>
      <c r="C9" s="7" t="s">
        <v>11</v>
      </c>
      <c r="D9" s="14" t="s">
        <v>12</v>
      </c>
      <c r="E9" s="14" t="s">
        <v>13</v>
      </c>
      <c r="F9" s="14" t="s">
        <v>12</v>
      </c>
      <c r="G9" s="14" t="s">
        <v>13</v>
      </c>
      <c r="H9" s="14" t="s">
        <v>12</v>
      </c>
      <c r="I9" s="14" t="s">
        <v>13</v>
      </c>
      <c r="J9" s="14" t="s">
        <v>12</v>
      </c>
      <c r="K9" s="14" t="s">
        <v>13</v>
      </c>
      <c r="L9" s="14" t="s">
        <v>12</v>
      </c>
      <c r="M9" s="14" t="s">
        <v>13</v>
      </c>
      <c r="N9" s="14" t="s">
        <v>12</v>
      </c>
      <c r="O9" s="14" t="s">
        <v>13</v>
      </c>
      <c r="P9" s="14" t="s">
        <v>12</v>
      </c>
      <c r="Q9" s="14" t="s">
        <v>13</v>
      </c>
      <c r="R9" s="14" t="s">
        <v>12</v>
      </c>
      <c r="S9" s="14" t="s">
        <v>13</v>
      </c>
    </row>
    <row r="10" spans="2:19" ht="25.5" x14ac:dyDescent="0.25">
      <c r="B10" s="77" t="s">
        <v>14</v>
      </c>
      <c r="C10" s="58" t="s">
        <v>114</v>
      </c>
      <c r="D10" s="5"/>
      <c r="E10" s="5"/>
      <c r="F10" s="5"/>
      <c r="G10" s="5"/>
      <c r="H10" s="5"/>
      <c r="I10" s="5"/>
      <c r="J10" s="5"/>
      <c r="K10" s="5"/>
      <c r="L10" s="5"/>
      <c r="M10" s="5"/>
      <c r="N10" s="5"/>
      <c r="O10" s="5"/>
      <c r="P10" s="5"/>
      <c r="Q10" s="5"/>
      <c r="R10" s="5"/>
      <c r="S10" s="5"/>
    </row>
    <row r="11" spans="2:19" ht="25.5" x14ac:dyDescent="0.25">
      <c r="B11" s="78" t="s">
        <v>487</v>
      </c>
      <c r="C11" s="60" t="s">
        <v>115</v>
      </c>
      <c r="D11" s="8"/>
      <c r="E11" s="8"/>
      <c r="F11" s="8"/>
      <c r="G11" s="8"/>
      <c r="H11" s="8"/>
      <c r="I11" s="8"/>
      <c r="J11" s="8"/>
      <c r="K11" s="8"/>
      <c r="L11" s="8"/>
      <c r="M11" s="8"/>
      <c r="N11" s="8"/>
      <c r="O11" s="8"/>
      <c r="P11" s="8"/>
      <c r="Q11" s="8"/>
      <c r="R11" s="8"/>
      <c r="S11" s="8"/>
    </row>
    <row r="12" spans="2:19" ht="51" x14ac:dyDescent="0.25">
      <c r="B12" s="79" t="s">
        <v>40</v>
      </c>
      <c r="C12" s="59" t="s">
        <v>116</v>
      </c>
      <c r="D12" s="9"/>
      <c r="E12" s="9"/>
      <c r="F12" s="9"/>
      <c r="G12" s="9"/>
      <c r="H12" s="9"/>
      <c r="I12" s="9"/>
      <c r="J12" s="9"/>
      <c r="K12" s="9"/>
      <c r="L12" s="9"/>
      <c r="M12" s="9"/>
      <c r="N12" s="9"/>
      <c r="O12" s="9"/>
      <c r="P12" s="9"/>
      <c r="Q12" s="9"/>
      <c r="R12" s="9"/>
      <c r="S12" s="10"/>
    </row>
    <row r="13" spans="2:19" ht="38.25" x14ac:dyDescent="0.25">
      <c r="B13" s="64" t="s">
        <v>41</v>
      </c>
      <c r="C13" s="12" t="s">
        <v>117</v>
      </c>
      <c r="D13" s="107">
        <v>0</v>
      </c>
      <c r="E13" s="107">
        <v>0</v>
      </c>
      <c r="F13" s="107">
        <v>0</v>
      </c>
      <c r="G13" s="107">
        <v>0</v>
      </c>
      <c r="H13" s="107">
        <v>0</v>
      </c>
      <c r="I13" s="107">
        <v>0</v>
      </c>
      <c r="J13" s="107">
        <v>0</v>
      </c>
      <c r="K13" s="107">
        <v>0</v>
      </c>
      <c r="L13" s="107">
        <f>'2 lentelė'!L12+'2 lentelė'!L13</f>
        <v>737085.17999999993</v>
      </c>
      <c r="M13" s="107">
        <f>'2 lentelė'!Q12+'2 lentelė'!Q13</f>
        <v>626522.39999999991</v>
      </c>
      <c r="N13" s="107">
        <f>'2 lentelė'!L11</f>
        <v>294831.3</v>
      </c>
      <c r="O13" s="107">
        <f>'2 lentelė'!Q11</f>
        <v>250606.6</v>
      </c>
      <c r="P13" s="107">
        <v>0</v>
      </c>
      <c r="Q13" s="107">
        <v>0</v>
      </c>
      <c r="R13" s="107">
        <f>D13+F13+H13+L13+N13+P13</f>
        <v>1031916.48</v>
      </c>
      <c r="S13" s="108">
        <f>E13+G13+I13+K13+M13+O13+Q13</f>
        <v>877128.99999999988</v>
      </c>
    </row>
    <row r="14" spans="2:19" ht="25.5" x14ac:dyDescent="0.25">
      <c r="B14" s="64" t="s">
        <v>44</v>
      </c>
      <c r="C14" s="12" t="s">
        <v>134</v>
      </c>
      <c r="D14" s="107">
        <v>0</v>
      </c>
      <c r="E14" s="107">
        <v>0</v>
      </c>
      <c r="F14" s="107">
        <v>0</v>
      </c>
      <c r="G14" s="107">
        <v>0</v>
      </c>
      <c r="H14" s="107">
        <v>0</v>
      </c>
      <c r="I14" s="107">
        <v>0</v>
      </c>
      <c r="J14" s="107">
        <v>0</v>
      </c>
      <c r="K14" s="107">
        <v>0</v>
      </c>
      <c r="L14" s="107">
        <f>'2 lentelė'!L15+'2 lentelė'!L16+'2 lentelė'!L17+'2 lentelė'!L18+'2 lentelė'!L19</f>
        <v>1456409.7200000002</v>
      </c>
      <c r="M14" s="107">
        <f>'2 lentelė'!Q15+'2 lentelė'!Q16+'2 lentelė'!Q17+'2 lentelė'!Q18+'2 lentelė'!Q19</f>
        <v>1237948.25</v>
      </c>
      <c r="N14" s="107">
        <v>0</v>
      </c>
      <c r="O14" s="107">
        <v>0</v>
      </c>
      <c r="P14" s="107">
        <v>0</v>
      </c>
      <c r="Q14" s="107">
        <v>0</v>
      </c>
      <c r="R14" s="107">
        <f>D14+F14+H14+J14+L14+N14+P14</f>
        <v>1456409.7200000002</v>
      </c>
      <c r="S14" s="108">
        <f>E14+G14+I14+K14+M14+O14+Q14</f>
        <v>1237948.25</v>
      </c>
    </row>
    <row r="15" spans="2:19" ht="36.75" customHeight="1" x14ac:dyDescent="0.25">
      <c r="B15" s="64" t="s">
        <v>488</v>
      </c>
      <c r="C15" s="12" t="s">
        <v>151</v>
      </c>
      <c r="D15" s="107">
        <v>0</v>
      </c>
      <c r="E15" s="107">
        <v>0</v>
      </c>
      <c r="F15" s="107">
        <v>0</v>
      </c>
      <c r="G15" s="107">
        <v>0</v>
      </c>
      <c r="H15" s="107">
        <v>0</v>
      </c>
      <c r="I15" s="107">
        <v>0</v>
      </c>
      <c r="J15" s="107">
        <f>'2 lentelė'!L21+'2 lentelė'!L24</f>
        <v>1213310.78</v>
      </c>
      <c r="K15" s="107">
        <f>'2 lentelė'!Q21+'2 lentelė'!Q24</f>
        <v>1031314.1599999999</v>
      </c>
      <c r="L15" s="107">
        <f>'2 lentelė'!L22+'2 lentelė'!L23+'2 lentelė'!L25</f>
        <v>706546.23</v>
      </c>
      <c r="M15" s="107">
        <f>'2 lentelė'!Q22+'2 lentelė'!Q23+'2 lentelė'!Q25</f>
        <v>572393.72</v>
      </c>
      <c r="N15" s="107">
        <v>0</v>
      </c>
      <c r="O15" s="107">
        <v>0</v>
      </c>
      <c r="P15" s="107">
        <v>0</v>
      </c>
      <c r="Q15" s="107">
        <v>0</v>
      </c>
      <c r="R15" s="107">
        <f>D15+F15+H15+J15+L15+N15+P15</f>
        <v>1919857.01</v>
      </c>
      <c r="S15" s="108">
        <f>E15+G15+I15+K15+M15+O15+Q15</f>
        <v>1603707.88</v>
      </c>
    </row>
    <row r="16" spans="2:19" ht="36.75" customHeight="1" x14ac:dyDescent="0.25">
      <c r="B16" s="80" t="s">
        <v>489</v>
      </c>
      <c r="C16" s="60" t="s">
        <v>167</v>
      </c>
      <c r="D16" s="61"/>
      <c r="E16" s="61"/>
      <c r="F16" s="61"/>
      <c r="G16" s="61"/>
      <c r="H16" s="61"/>
      <c r="I16" s="61"/>
      <c r="J16" s="61"/>
      <c r="K16" s="61"/>
      <c r="L16" s="61"/>
      <c r="M16" s="61"/>
      <c r="N16" s="61"/>
      <c r="O16" s="61"/>
      <c r="P16" s="61"/>
      <c r="Q16" s="61"/>
      <c r="R16" s="61"/>
      <c r="S16" s="109"/>
    </row>
    <row r="17" spans="2:19" ht="38.25" x14ac:dyDescent="0.25">
      <c r="B17" s="79" t="s">
        <v>490</v>
      </c>
      <c r="C17" s="59" t="s">
        <v>168</v>
      </c>
      <c r="D17" s="110"/>
      <c r="E17" s="110"/>
      <c r="F17" s="110"/>
      <c r="G17" s="110"/>
      <c r="H17" s="110"/>
      <c r="I17" s="110"/>
      <c r="J17" s="110"/>
      <c r="K17" s="110"/>
      <c r="L17" s="110"/>
      <c r="M17" s="110"/>
      <c r="N17" s="110"/>
      <c r="O17" s="110"/>
      <c r="P17" s="110"/>
      <c r="Q17" s="110"/>
      <c r="R17" s="110"/>
      <c r="S17" s="111"/>
    </row>
    <row r="18" spans="2:19" ht="39" x14ac:dyDescent="0.25">
      <c r="B18" s="64" t="s">
        <v>491</v>
      </c>
      <c r="C18" s="62" t="s">
        <v>169</v>
      </c>
      <c r="D18" s="107">
        <v>0</v>
      </c>
      <c r="E18" s="107">
        <v>0</v>
      </c>
      <c r="F18" s="107">
        <v>0</v>
      </c>
      <c r="G18" s="107">
        <v>0</v>
      </c>
      <c r="H18" s="107">
        <v>0</v>
      </c>
      <c r="I18" s="107">
        <v>0</v>
      </c>
      <c r="J18" s="107">
        <f>'2 lentelė'!L29</f>
        <v>692819.57000000007</v>
      </c>
      <c r="K18" s="107">
        <f>'2 lentelė'!Q29</f>
        <v>588896.63</v>
      </c>
      <c r="L18" s="107">
        <v>0</v>
      </c>
      <c r="M18" s="107">
        <v>0</v>
      </c>
      <c r="N18" s="107">
        <v>0</v>
      </c>
      <c r="O18" s="107">
        <v>0</v>
      </c>
      <c r="P18" s="107">
        <v>0</v>
      </c>
      <c r="Q18" s="107">
        <v>0</v>
      </c>
      <c r="R18" s="107">
        <f>D18+F18+H18+J18+L18+N18+P18</f>
        <v>692819.57000000007</v>
      </c>
      <c r="S18" s="108">
        <f>E18+G18+I18+K18+M18+O18+Q18</f>
        <v>588896.63</v>
      </c>
    </row>
    <row r="19" spans="2:19" ht="39" x14ac:dyDescent="0.25">
      <c r="B19" s="64" t="s">
        <v>492</v>
      </c>
      <c r="C19" s="62" t="s">
        <v>175</v>
      </c>
      <c r="D19" s="107">
        <v>0</v>
      </c>
      <c r="E19" s="107">
        <v>0</v>
      </c>
      <c r="F19" s="107">
        <v>0</v>
      </c>
      <c r="G19" s="107">
        <v>0</v>
      </c>
      <c r="H19" s="107">
        <v>0</v>
      </c>
      <c r="I19" s="107">
        <v>0</v>
      </c>
      <c r="J19" s="107">
        <f>'2 lentelė'!L31+'2 lentelė'!L32</f>
        <v>1231086</v>
      </c>
      <c r="K19" s="107">
        <f>'2 lentelė'!Q31+'2 lentelė'!Q32</f>
        <v>1029000</v>
      </c>
      <c r="L19" s="107">
        <v>0</v>
      </c>
      <c r="M19" s="107">
        <v>0</v>
      </c>
      <c r="N19" s="107">
        <v>0</v>
      </c>
      <c r="O19" s="107">
        <v>0</v>
      </c>
      <c r="P19" s="107">
        <v>0</v>
      </c>
      <c r="Q19" s="107">
        <v>0</v>
      </c>
      <c r="R19" s="107">
        <f>D19+F19+H19+J19+L19+N19+P19</f>
        <v>1231086</v>
      </c>
      <c r="S19" s="108">
        <f>E19+G19+I19+K19+M19+O19+Q19</f>
        <v>1029000</v>
      </c>
    </row>
    <row r="20" spans="2:19" ht="51" x14ac:dyDescent="0.25">
      <c r="B20" s="81" t="s">
        <v>493</v>
      </c>
      <c r="C20" s="63" t="s">
        <v>181</v>
      </c>
      <c r="D20" s="112"/>
      <c r="E20" s="112"/>
      <c r="F20" s="112"/>
      <c r="G20" s="112"/>
      <c r="H20" s="112"/>
      <c r="I20" s="112"/>
      <c r="J20" s="112"/>
      <c r="K20" s="112"/>
      <c r="L20" s="112"/>
      <c r="M20" s="112"/>
      <c r="N20" s="112"/>
      <c r="O20" s="112"/>
      <c r="P20" s="112"/>
      <c r="Q20" s="112"/>
      <c r="R20" s="112"/>
      <c r="S20" s="113"/>
    </row>
    <row r="21" spans="2:19" ht="25.5" x14ac:dyDescent="0.25">
      <c r="B21" s="79" t="s">
        <v>494</v>
      </c>
      <c r="C21" s="59" t="s">
        <v>182</v>
      </c>
      <c r="D21" s="110"/>
      <c r="E21" s="110"/>
      <c r="F21" s="110"/>
      <c r="G21" s="110"/>
      <c r="H21" s="110"/>
      <c r="I21" s="110"/>
      <c r="J21" s="110"/>
      <c r="K21" s="110"/>
      <c r="L21" s="110"/>
      <c r="M21" s="110"/>
      <c r="N21" s="110"/>
      <c r="O21" s="110"/>
      <c r="P21" s="110"/>
      <c r="Q21" s="110"/>
      <c r="R21" s="110"/>
      <c r="S21" s="111"/>
    </row>
    <row r="22" spans="2:19" ht="39" x14ac:dyDescent="0.25">
      <c r="B22" s="64" t="s">
        <v>495</v>
      </c>
      <c r="C22" s="62" t="s">
        <v>183</v>
      </c>
      <c r="D22" s="107">
        <v>0</v>
      </c>
      <c r="E22" s="107">
        <v>0</v>
      </c>
      <c r="F22" s="107">
        <v>0</v>
      </c>
      <c r="G22" s="107">
        <v>0</v>
      </c>
      <c r="H22" s="107">
        <v>0</v>
      </c>
      <c r="I22" s="107">
        <v>0</v>
      </c>
      <c r="J22" s="107">
        <f>'2 lentelė'!L36+'2 lentelė'!L37+'2 lentelė'!L39</f>
        <v>852074.03</v>
      </c>
      <c r="K22" s="107">
        <f>'2 lentelė'!Q36+'2 lentelė'!Q37+'2 lentelė'!Q39</f>
        <v>724262.92</v>
      </c>
      <c r="L22" s="107">
        <v>0</v>
      </c>
      <c r="M22" s="107">
        <v>0</v>
      </c>
      <c r="N22" s="107">
        <f>'2 lentelė'!L38</f>
        <v>191592.03</v>
      </c>
      <c r="O22" s="107">
        <f>'2 lentelė'!Q38</f>
        <v>162503.85</v>
      </c>
      <c r="P22" s="107">
        <v>0</v>
      </c>
      <c r="Q22" s="107">
        <v>0</v>
      </c>
      <c r="R22" s="107">
        <f>D22+F22+H22+J22+L22+N22+P22</f>
        <v>1043666.06</v>
      </c>
      <c r="S22" s="108">
        <f>E22+G22+I22+K22+M22+O22+Q22</f>
        <v>886766.77</v>
      </c>
    </row>
    <row r="23" spans="2:19" ht="54" customHeight="1" x14ac:dyDescent="0.25">
      <c r="B23" s="82" t="s">
        <v>496</v>
      </c>
      <c r="C23" s="76" t="s">
        <v>197</v>
      </c>
      <c r="D23" s="114"/>
      <c r="E23" s="114"/>
      <c r="F23" s="114"/>
      <c r="G23" s="115"/>
      <c r="H23" s="115"/>
      <c r="I23" s="115"/>
      <c r="J23" s="115"/>
      <c r="K23" s="115"/>
      <c r="L23" s="115"/>
      <c r="M23" s="115"/>
      <c r="N23" s="115"/>
      <c r="O23" s="115"/>
      <c r="P23" s="115"/>
      <c r="Q23" s="115"/>
      <c r="R23" s="115"/>
      <c r="S23" s="115"/>
    </row>
    <row r="24" spans="2:19" ht="26.25" x14ac:dyDescent="0.25">
      <c r="B24" s="64" t="s">
        <v>497</v>
      </c>
      <c r="C24" s="62" t="s">
        <v>198</v>
      </c>
      <c r="D24" s="107">
        <v>0</v>
      </c>
      <c r="E24" s="107">
        <v>0</v>
      </c>
      <c r="F24" s="107">
        <v>0</v>
      </c>
      <c r="G24" s="108">
        <v>0</v>
      </c>
      <c r="H24" s="108">
        <f>'2 lentelė'!L42+'2 lentelė'!L43+'2 lentelė'!L44+'2 lentelė'!L45+'2 lentelė'!L46</f>
        <v>3323155.7299999995</v>
      </c>
      <c r="I24" s="108">
        <f>'2 lentelė'!Q42+'2 lentelė'!Q43+'2 lentelė'!Q44+'2 lentelė'!Q45+'2 lentelė'!Q46</f>
        <v>2824678.54</v>
      </c>
      <c r="J24" s="108">
        <v>0</v>
      </c>
      <c r="K24" s="108">
        <v>0</v>
      </c>
      <c r="L24" s="108">
        <v>0</v>
      </c>
      <c r="M24" s="108">
        <v>0</v>
      </c>
      <c r="N24" s="108">
        <v>0</v>
      </c>
      <c r="O24" s="108">
        <v>0</v>
      </c>
      <c r="P24" s="108">
        <v>0</v>
      </c>
      <c r="Q24" s="108">
        <v>0</v>
      </c>
      <c r="R24" s="108">
        <f t="shared" ref="R24:S27" si="0">D24+F24+H24+J24+L24+N24+P24</f>
        <v>3323155.7299999995</v>
      </c>
      <c r="S24" s="108">
        <f t="shared" si="0"/>
        <v>2824678.54</v>
      </c>
    </row>
    <row r="25" spans="2:19" ht="51.75" x14ac:dyDescent="0.25">
      <c r="B25" s="64" t="s">
        <v>498</v>
      </c>
      <c r="C25" s="62" t="s">
        <v>210</v>
      </c>
      <c r="D25" s="107">
        <v>0</v>
      </c>
      <c r="E25" s="107">
        <v>0</v>
      </c>
      <c r="F25" s="107">
        <v>0</v>
      </c>
      <c r="G25" s="108">
        <v>0</v>
      </c>
      <c r="H25" s="108">
        <v>0</v>
      </c>
      <c r="I25" s="108">
        <v>0</v>
      </c>
      <c r="J25" s="108">
        <v>0</v>
      </c>
      <c r="K25" s="108">
        <v>0</v>
      </c>
      <c r="L25" s="108">
        <f>'2 lentelė'!L48+'2 lentelė'!L49+'2 lentelė'!L69+'2 lentelė'!L70+'2 lentelė'!L71+'2 lentelė'!L72+'2 lentelė'!L73+'2 lentelė'!L74</f>
        <v>624533.69999999995</v>
      </c>
      <c r="M25" s="108">
        <f>'2 lentelė'!Q48+'2 lentelė'!Q49+'2 lentelė'!Q69+'2 lentelė'!Q70+'2 lentelė'!Q71+'2 lentelė'!Q72+'2 lentelė'!Q73+'2 lentelė'!Q74</f>
        <v>530853.62</v>
      </c>
      <c r="N25" s="108">
        <f>'2 lentelė'!L50+'2 lentelė'!L51+'2 lentelė'!L52+'2 lentelė'!L53+'2 lentelė'!L54+'2 lentelė'!L55+'2 lentelė'!L56+'2 lentelė'!L57+'2 lentelė'!L58+'2 lentelė'!L59+'2 lentelė'!L60+'2 lentelė'!L61+'2 lentelė'!L62+'2 lentelė'!L63+'2 lentelė'!L64+'2 lentelė'!L65+'2 lentelė'!L66+'2 lentelė'!L67+'2 lentelė'!L68</f>
        <v>1032230.0399999999</v>
      </c>
      <c r="O25" s="108">
        <f>'2 lentelė'!Q50+'2 lentelė'!Q51+'2 lentelė'!Q52+'2 lentelė'!Q53+'2 lentelė'!Q54+'2 lentelė'!Q55+'2 lentelė'!Q56+'2 lentelė'!Q57+'2 lentelė'!Q58+'2 lentelė'!Q59+'2 lentelė'!Q60+'2 lentelė'!Q61+'2 lentelė'!Q62+'2 lentelė'!Q63+'2 lentelė'!Q64+'2 lentelė'!Q65+'2 lentelė'!Q66+'2 lentelė'!Q67+'2 lentelė'!Q68</f>
        <v>856431</v>
      </c>
      <c r="P25" s="108">
        <v>0</v>
      </c>
      <c r="Q25" s="108">
        <v>0</v>
      </c>
      <c r="R25" s="108">
        <f t="shared" si="0"/>
        <v>1656763.7399999998</v>
      </c>
      <c r="S25" s="108">
        <f t="shared" si="0"/>
        <v>1387284.62</v>
      </c>
    </row>
    <row r="26" spans="2:19" ht="39" x14ac:dyDescent="0.25">
      <c r="B26" s="64" t="s">
        <v>499</v>
      </c>
      <c r="C26" s="62" t="s">
        <v>473</v>
      </c>
      <c r="D26" s="107">
        <v>0</v>
      </c>
      <c r="E26" s="107">
        <v>0</v>
      </c>
      <c r="F26" s="107">
        <v>0</v>
      </c>
      <c r="G26" s="108">
        <v>0</v>
      </c>
      <c r="H26" s="108">
        <v>0</v>
      </c>
      <c r="I26" s="108">
        <v>0</v>
      </c>
      <c r="J26" s="108">
        <v>0</v>
      </c>
      <c r="K26" s="108">
        <v>0</v>
      </c>
      <c r="L26" s="108">
        <f>'2 lentelė'!L76+'2 lentelė'!L77+'2 lentelė'!L78</f>
        <v>664322.56000000006</v>
      </c>
      <c r="M26" s="108">
        <f>'2 lentelė'!Q76+'2 lentelė'!Q77+'2 lentelė'!Q78</f>
        <v>564673.56000000006</v>
      </c>
      <c r="N26" s="108">
        <v>0</v>
      </c>
      <c r="O26" s="108">
        <v>0</v>
      </c>
      <c r="P26" s="108">
        <v>0</v>
      </c>
      <c r="Q26" s="108">
        <v>0</v>
      </c>
      <c r="R26" s="108">
        <f t="shared" si="0"/>
        <v>664322.56000000006</v>
      </c>
      <c r="S26" s="108">
        <f t="shared" si="0"/>
        <v>564673.56000000006</v>
      </c>
    </row>
    <row r="27" spans="2:19" ht="77.25" x14ac:dyDescent="0.25">
      <c r="B27" s="64" t="s">
        <v>500</v>
      </c>
      <c r="C27" s="62" t="s">
        <v>295</v>
      </c>
      <c r="D27" s="107">
        <v>0</v>
      </c>
      <c r="E27" s="107">
        <v>0</v>
      </c>
      <c r="F27" s="107">
        <v>0</v>
      </c>
      <c r="G27" s="108">
        <v>0</v>
      </c>
      <c r="H27" s="108">
        <v>0</v>
      </c>
      <c r="I27" s="108">
        <v>0</v>
      </c>
      <c r="J27" s="108">
        <v>0</v>
      </c>
      <c r="K27" s="108">
        <v>0</v>
      </c>
      <c r="L27" s="108">
        <f>'2 lentelė'!L80+'2 lentelė'!L81+'2 lentelė'!L82+'2 lentelė'!L83+'2 lentelė'!L84</f>
        <v>74983.87</v>
      </c>
      <c r="M27" s="108">
        <f>'2 lentelė'!Q80+'2 lentelė'!Q81+'2 lentelė'!Q82+'2 lentelė'!Q83+'2 lentelė'!Q84</f>
        <v>63735.99</v>
      </c>
      <c r="N27" s="108">
        <v>0</v>
      </c>
      <c r="O27" s="108">
        <v>0</v>
      </c>
      <c r="P27" s="108">
        <v>0</v>
      </c>
      <c r="Q27" s="108">
        <v>0</v>
      </c>
      <c r="R27" s="108">
        <f t="shared" si="0"/>
        <v>74983.87</v>
      </c>
      <c r="S27" s="108">
        <f t="shared" si="0"/>
        <v>63735.99</v>
      </c>
    </row>
    <row r="28" spans="2:19" ht="25.5" customHeight="1" x14ac:dyDescent="0.25">
      <c r="B28" s="77" t="s">
        <v>515</v>
      </c>
      <c r="C28" s="66" t="s">
        <v>311</v>
      </c>
      <c r="D28" s="107"/>
      <c r="E28" s="107"/>
      <c r="F28" s="107"/>
      <c r="G28" s="108"/>
      <c r="H28" s="108"/>
      <c r="I28" s="108"/>
      <c r="J28" s="108"/>
      <c r="K28" s="108"/>
      <c r="L28" s="108"/>
      <c r="M28" s="108"/>
      <c r="N28" s="108"/>
      <c r="O28" s="108"/>
      <c r="P28" s="108"/>
      <c r="Q28" s="108"/>
      <c r="R28" s="108"/>
      <c r="S28" s="108"/>
    </row>
    <row r="29" spans="2:19" ht="51.75" x14ac:dyDescent="0.25">
      <c r="B29" s="84" t="s">
        <v>501</v>
      </c>
      <c r="C29" s="75" t="s">
        <v>312</v>
      </c>
      <c r="D29" s="116"/>
      <c r="E29" s="116"/>
      <c r="F29" s="116"/>
      <c r="G29" s="117"/>
      <c r="H29" s="117"/>
      <c r="I29" s="117"/>
      <c r="J29" s="117"/>
      <c r="K29" s="117"/>
      <c r="L29" s="117"/>
      <c r="M29" s="117"/>
      <c r="N29" s="117"/>
      <c r="O29" s="117"/>
      <c r="P29" s="117"/>
      <c r="Q29" s="117"/>
      <c r="R29" s="117"/>
      <c r="S29" s="117"/>
    </row>
    <row r="30" spans="2:19" ht="51.75" x14ac:dyDescent="0.25">
      <c r="B30" s="83" t="s">
        <v>502</v>
      </c>
      <c r="C30" s="76" t="s">
        <v>313</v>
      </c>
      <c r="D30" s="114"/>
      <c r="E30" s="114"/>
      <c r="F30" s="114"/>
      <c r="G30" s="115"/>
      <c r="H30" s="115"/>
      <c r="I30" s="115"/>
      <c r="J30" s="115"/>
      <c r="K30" s="115"/>
      <c r="L30" s="115"/>
      <c r="M30" s="115"/>
      <c r="N30" s="115"/>
      <c r="O30" s="115"/>
      <c r="P30" s="115"/>
      <c r="Q30" s="115"/>
      <c r="R30" s="115"/>
      <c r="S30" s="115"/>
    </row>
    <row r="31" spans="2:19" ht="39" x14ac:dyDescent="0.25">
      <c r="B31" s="64" t="s">
        <v>504</v>
      </c>
      <c r="C31" s="62" t="s">
        <v>314</v>
      </c>
      <c r="D31" s="107">
        <v>0</v>
      </c>
      <c r="E31" s="107">
        <v>0</v>
      </c>
      <c r="F31" s="107">
        <v>0</v>
      </c>
      <c r="G31" s="108">
        <v>0</v>
      </c>
      <c r="H31" s="108">
        <v>0</v>
      </c>
      <c r="I31" s="108">
        <v>0</v>
      </c>
      <c r="J31" s="108">
        <v>0</v>
      </c>
      <c r="K31" s="108">
        <v>0</v>
      </c>
      <c r="L31" s="108">
        <v>0</v>
      </c>
      <c r="M31" s="108">
        <v>0</v>
      </c>
      <c r="N31" s="108">
        <f>'2 lentelė'!L89</f>
        <v>993615.3</v>
      </c>
      <c r="O31" s="108">
        <f>'2 lentelė'!Q89</f>
        <v>844573</v>
      </c>
      <c r="P31" s="108">
        <v>0</v>
      </c>
      <c r="Q31" s="108">
        <v>0</v>
      </c>
      <c r="R31" s="108">
        <f t="shared" ref="R31:S34" si="1">D31+F31+H31+J31+L31+N31+P31</f>
        <v>993615.3</v>
      </c>
      <c r="S31" s="108">
        <f t="shared" si="1"/>
        <v>844573</v>
      </c>
    </row>
    <row r="32" spans="2:19" ht="51.75" x14ac:dyDescent="0.25">
      <c r="B32" s="64" t="s">
        <v>503</v>
      </c>
      <c r="C32" s="62" t="s">
        <v>320</v>
      </c>
      <c r="D32" s="107">
        <v>0</v>
      </c>
      <c r="E32" s="107">
        <v>0</v>
      </c>
      <c r="F32" s="107">
        <v>0</v>
      </c>
      <c r="G32" s="108">
        <v>0</v>
      </c>
      <c r="H32" s="108">
        <v>0</v>
      </c>
      <c r="I32" s="108">
        <v>0</v>
      </c>
      <c r="J32" s="108">
        <v>0</v>
      </c>
      <c r="K32" s="108">
        <v>0</v>
      </c>
      <c r="L32" s="108">
        <v>0</v>
      </c>
      <c r="M32" s="108">
        <v>0</v>
      </c>
      <c r="N32" s="108">
        <v>0</v>
      </c>
      <c r="O32" s="108">
        <v>0</v>
      </c>
      <c r="P32" s="108">
        <f>'2 lentelė'!L91</f>
        <v>1298334.1200000001</v>
      </c>
      <c r="Q32" s="108">
        <f>'2 lentelė'!Q91</f>
        <v>1103584</v>
      </c>
      <c r="R32" s="108">
        <f t="shared" si="1"/>
        <v>1298334.1200000001</v>
      </c>
      <c r="S32" s="108">
        <f t="shared" si="1"/>
        <v>1103584</v>
      </c>
    </row>
    <row r="33" spans="2:19" ht="26.25" x14ac:dyDescent="0.25">
      <c r="B33" s="64" t="s">
        <v>505</v>
      </c>
      <c r="C33" s="62" t="s">
        <v>325</v>
      </c>
      <c r="D33" s="107">
        <v>0</v>
      </c>
      <c r="E33" s="107">
        <v>0</v>
      </c>
      <c r="F33" s="107">
        <v>0</v>
      </c>
      <c r="G33" s="108">
        <v>0</v>
      </c>
      <c r="H33" s="108">
        <v>0</v>
      </c>
      <c r="I33" s="108">
        <v>0</v>
      </c>
      <c r="J33" s="108">
        <f>'2 lentelė'!L97</f>
        <v>383477.23000000004</v>
      </c>
      <c r="K33" s="108">
        <f>'2 lentelė'!Q97</f>
        <v>325955.65000000002</v>
      </c>
      <c r="L33" s="108">
        <f>'2 lentelė'!L93+'2 lentelė'!L94+'2 lentelė'!L95+'2 lentelė'!L96+'2 lentelė'!L99</f>
        <v>2624927.5299999998</v>
      </c>
      <c r="M33" s="108">
        <f>'2 lentelė'!Q93+'2 lentelė'!Q94+'2 lentelė'!Q95+'2 lentelė'!Q96+'2 lentelė'!Q99</f>
        <v>1823683.2000000002</v>
      </c>
      <c r="N33" s="108">
        <f>'2 lentelė'!L98</f>
        <v>1030366</v>
      </c>
      <c r="O33" s="108">
        <f>'2 lentelė'!Q98</f>
        <v>875811</v>
      </c>
      <c r="P33" s="108">
        <f>'2 lentelė'!L100</f>
        <v>450000</v>
      </c>
      <c r="Q33" s="108">
        <f>'2 lentelė'!Q100</f>
        <v>281118.8</v>
      </c>
      <c r="R33" s="108">
        <f t="shared" si="1"/>
        <v>4488770.76</v>
      </c>
      <c r="S33" s="108">
        <f t="shared" si="1"/>
        <v>3306568.65</v>
      </c>
    </row>
    <row r="34" spans="2:19" ht="39" x14ac:dyDescent="0.25">
      <c r="B34" s="64" t="s">
        <v>506</v>
      </c>
      <c r="C34" s="62" t="s">
        <v>342</v>
      </c>
      <c r="D34" s="107">
        <v>0</v>
      </c>
      <c r="E34" s="107">
        <v>0</v>
      </c>
      <c r="F34" s="107">
        <v>0</v>
      </c>
      <c r="G34" s="108">
        <v>0</v>
      </c>
      <c r="H34" s="108">
        <v>0</v>
      </c>
      <c r="I34" s="108">
        <v>0</v>
      </c>
      <c r="J34" s="108">
        <v>0</v>
      </c>
      <c r="K34" s="108">
        <v>0</v>
      </c>
      <c r="L34" s="108">
        <f>'2 lentelė'!L103+'2 lentelė'!L104+'2 lentelė'!L106</f>
        <v>349147.81000000006</v>
      </c>
      <c r="M34" s="108">
        <f>'2 lentelė'!Q103+'2 lentelė'!Q104+'2 lentelė'!Q106</f>
        <v>178653.56</v>
      </c>
      <c r="N34" s="108">
        <f>'2 lentelė'!L102+'2 lentelė'!L105</f>
        <v>292679.34999999998</v>
      </c>
      <c r="O34" s="108">
        <f>'2 lentelė'!Q102+'2 lentelė'!Q105</f>
        <v>248777.44</v>
      </c>
      <c r="P34" s="108">
        <v>0</v>
      </c>
      <c r="Q34" s="108">
        <v>0</v>
      </c>
      <c r="R34" s="108">
        <f t="shared" si="1"/>
        <v>641827.16</v>
      </c>
      <c r="S34" s="108">
        <f t="shared" si="1"/>
        <v>427431</v>
      </c>
    </row>
    <row r="35" spans="2:19" ht="51.75" customHeight="1" x14ac:dyDescent="0.25">
      <c r="B35" s="83" t="s">
        <v>507</v>
      </c>
      <c r="C35" s="76" t="s">
        <v>354</v>
      </c>
      <c r="D35" s="114"/>
      <c r="E35" s="114"/>
      <c r="F35" s="114"/>
      <c r="G35" s="115"/>
      <c r="H35" s="115"/>
      <c r="I35" s="115"/>
      <c r="J35" s="115"/>
      <c r="K35" s="115"/>
      <c r="L35" s="115"/>
      <c r="M35" s="115"/>
      <c r="N35" s="115"/>
      <c r="O35" s="115"/>
      <c r="P35" s="115"/>
      <c r="Q35" s="115"/>
      <c r="R35" s="115"/>
      <c r="S35" s="115"/>
    </row>
    <row r="36" spans="2:19" ht="64.5" x14ac:dyDescent="0.25">
      <c r="B36" s="64" t="s">
        <v>508</v>
      </c>
      <c r="C36" s="62" t="s">
        <v>355</v>
      </c>
      <c r="D36" s="107">
        <v>0</v>
      </c>
      <c r="E36" s="107">
        <v>0</v>
      </c>
      <c r="F36" s="107">
        <v>0</v>
      </c>
      <c r="G36" s="108">
        <v>0</v>
      </c>
      <c r="H36" s="108">
        <f>'2 lentelė'!L109</f>
        <v>57925</v>
      </c>
      <c r="I36" s="108">
        <f>'2 lentelė'!Q109</f>
        <v>49235</v>
      </c>
      <c r="J36" s="108">
        <v>0</v>
      </c>
      <c r="K36" s="108">
        <v>0</v>
      </c>
      <c r="L36" s="108">
        <v>0</v>
      </c>
      <c r="M36" s="108">
        <v>0</v>
      </c>
      <c r="N36" s="108">
        <v>0</v>
      </c>
      <c r="O36" s="108">
        <v>0</v>
      </c>
      <c r="P36" s="108">
        <v>0</v>
      </c>
      <c r="Q36" s="108">
        <v>0</v>
      </c>
      <c r="R36" s="108">
        <f>D36+F36+H36+J36+L36+N36+P36</f>
        <v>57925</v>
      </c>
      <c r="S36" s="108">
        <f>E36+G36+I36+K36+M36+O36+Q36</f>
        <v>49235</v>
      </c>
    </row>
    <row r="37" spans="2:19" ht="26.25" x14ac:dyDescent="0.25">
      <c r="B37" s="83" t="s">
        <v>509</v>
      </c>
      <c r="C37" s="76" t="s">
        <v>485</v>
      </c>
      <c r="D37" s="114"/>
      <c r="E37" s="114"/>
      <c r="F37" s="114"/>
      <c r="G37" s="115"/>
      <c r="H37" s="115"/>
      <c r="I37" s="115"/>
      <c r="J37" s="115"/>
      <c r="K37" s="115"/>
      <c r="L37" s="115"/>
      <c r="M37" s="115"/>
      <c r="N37" s="115"/>
      <c r="O37" s="115"/>
      <c r="P37" s="115"/>
      <c r="Q37" s="115"/>
      <c r="R37" s="115"/>
      <c r="S37" s="115"/>
    </row>
    <row r="38" spans="2:19" ht="39" x14ac:dyDescent="0.25">
      <c r="B38" s="64" t="s">
        <v>510</v>
      </c>
      <c r="C38" s="62" t="s">
        <v>361</v>
      </c>
      <c r="D38" s="107">
        <v>0</v>
      </c>
      <c r="E38" s="107">
        <v>0</v>
      </c>
      <c r="F38" s="107">
        <v>0</v>
      </c>
      <c r="G38" s="108">
        <v>0</v>
      </c>
      <c r="H38" s="108">
        <v>0</v>
      </c>
      <c r="I38" s="108">
        <v>0</v>
      </c>
      <c r="J38" s="108">
        <f>'2 lentelė'!L112</f>
        <v>2559135.1500000004</v>
      </c>
      <c r="K38" s="108">
        <f>'2 lentelė'!Q112</f>
        <v>2175264.87</v>
      </c>
      <c r="L38" s="108">
        <v>0</v>
      </c>
      <c r="M38" s="108">
        <v>0</v>
      </c>
      <c r="N38" s="108">
        <v>0</v>
      </c>
      <c r="O38" s="108">
        <v>0</v>
      </c>
      <c r="P38" s="108">
        <v>0</v>
      </c>
      <c r="Q38" s="108">
        <v>0</v>
      </c>
      <c r="R38" s="108">
        <f t="shared" ref="R38:S41" si="2">D38+F38+H38+J38+L38+N38+P38</f>
        <v>2559135.1500000004</v>
      </c>
      <c r="S38" s="108">
        <f t="shared" si="2"/>
        <v>2175264.87</v>
      </c>
    </row>
    <row r="39" spans="2:19" ht="51.75" x14ac:dyDescent="0.25">
      <c r="B39" s="64" t="s">
        <v>511</v>
      </c>
      <c r="C39" s="62" t="s">
        <v>367</v>
      </c>
      <c r="D39" s="107">
        <v>0</v>
      </c>
      <c r="E39" s="107">
        <v>0</v>
      </c>
      <c r="F39" s="107">
        <v>0</v>
      </c>
      <c r="G39" s="108">
        <v>0</v>
      </c>
      <c r="H39" s="108">
        <v>0</v>
      </c>
      <c r="I39" s="108">
        <v>0</v>
      </c>
      <c r="J39" s="108">
        <f>'2 lentelė'!L114</f>
        <v>4477307</v>
      </c>
      <c r="K39" s="108">
        <f>'2 lentelė'!Q114</f>
        <v>3805710.95</v>
      </c>
      <c r="L39" s="108">
        <v>0</v>
      </c>
      <c r="M39" s="108">
        <v>0</v>
      </c>
      <c r="N39" s="108">
        <v>0</v>
      </c>
      <c r="O39" s="108">
        <v>0</v>
      </c>
      <c r="P39" s="108">
        <v>0</v>
      </c>
      <c r="Q39" s="108">
        <v>0</v>
      </c>
      <c r="R39" s="108">
        <f t="shared" si="2"/>
        <v>4477307</v>
      </c>
      <c r="S39" s="108">
        <f t="shared" si="2"/>
        <v>3805710.95</v>
      </c>
    </row>
    <row r="40" spans="2:19" ht="77.25" x14ac:dyDescent="0.25">
      <c r="B40" s="64" t="s">
        <v>512</v>
      </c>
      <c r="C40" s="62" t="s">
        <v>373</v>
      </c>
      <c r="D40" s="107">
        <v>0</v>
      </c>
      <c r="E40" s="107">
        <v>0</v>
      </c>
      <c r="F40" s="107">
        <v>0</v>
      </c>
      <c r="G40" s="108">
        <v>0</v>
      </c>
      <c r="H40" s="108">
        <f>'2 lentelė'!L116</f>
        <v>845515.15</v>
      </c>
      <c r="I40" s="108">
        <f>'2 lentelė'!Q116</f>
        <v>575597.03</v>
      </c>
      <c r="J40" s="108">
        <f>'2 lentelė'!L117+'2 lentelė'!L118+'2 lentelė'!L119+'2 lentelė'!L120</f>
        <v>8075414.3399999999</v>
      </c>
      <c r="K40" s="108">
        <f>'2 lentelė'!Q117+'2 lentelė'!Q118+'2 lentelė'!Q119+'2 lentelė'!Q120</f>
        <v>5141831.01</v>
      </c>
      <c r="L40" s="108">
        <v>0</v>
      </c>
      <c r="M40" s="108">
        <v>0</v>
      </c>
      <c r="N40" s="108">
        <f>'2 lentelė'!L121+'2 lentelė'!L122+'2 lentelė'!L123+'2 lentelė'!L124</f>
        <v>2335184.38</v>
      </c>
      <c r="O40" s="108">
        <f>'2 lentelė'!Q121+'2 lentelė'!Q122+'2 lentelė'!Q123+'2 lentelė'!Q124</f>
        <v>1693650.22</v>
      </c>
      <c r="P40" s="108">
        <v>0</v>
      </c>
      <c r="Q40" s="108">
        <v>0</v>
      </c>
      <c r="R40" s="108">
        <f t="shared" si="2"/>
        <v>11256113.870000001</v>
      </c>
      <c r="S40" s="108">
        <f t="shared" si="2"/>
        <v>7411078.2599999998</v>
      </c>
    </row>
    <row r="41" spans="2:19" ht="26.25" x14ac:dyDescent="0.25">
      <c r="B41" s="64" t="s">
        <v>513</v>
      </c>
      <c r="C41" s="62" t="s">
        <v>398</v>
      </c>
      <c r="D41" s="107">
        <v>0</v>
      </c>
      <c r="E41" s="107">
        <v>0</v>
      </c>
      <c r="F41" s="107">
        <v>0</v>
      </c>
      <c r="G41" s="108">
        <v>0</v>
      </c>
      <c r="H41" s="108">
        <v>0</v>
      </c>
      <c r="I41" s="108">
        <v>0</v>
      </c>
      <c r="J41" s="108">
        <f>'2 lentelė'!L126+'2 lentelė'!L128+'2 lentelė'!L129+'2 lentelė'!L131</f>
        <v>852225.52</v>
      </c>
      <c r="K41" s="108">
        <f>'2 lentelė'!Q126+'2 lentelė'!Q128+'2 lentelė'!Q129+'2 lentelė'!Q131</f>
        <v>724391.69000000006</v>
      </c>
      <c r="L41" s="108">
        <f>'2 lentelė'!L130+'2 lentelė'!L132</f>
        <v>1097687.8</v>
      </c>
      <c r="M41" s="108">
        <f>'2 lentelė'!Q130+'2 lentelė'!Q132</f>
        <v>933034.63</v>
      </c>
      <c r="N41" s="108">
        <f>'2 lentelė'!L127</f>
        <v>296430.61</v>
      </c>
      <c r="O41" s="108">
        <f>'2 lentelė'!Q127</f>
        <v>251966.01</v>
      </c>
      <c r="P41" s="108">
        <v>0</v>
      </c>
      <c r="Q41" s="108">
        <v>0</v>
      </c>
      <c r="R41" s="108">
        <f t="shared" si="2"/>
        <v>2246343.9300000002</v>
      </c>
      <c r="S41" s="108">
        <f t="shared" si="2"/>
        <v>1909392.33</v>
      </c>
    </row>
    <row r="42" spans="2:19" ht="39" x14ac:dyDescent="0.25">
      <c r="B42" s="84" t="s">
        <v>514</v>
      </c>
      <c r="C42" s="75" t="s">
        <v>414</v>
      </c>
      <c r="D42" s="116"/>
      <c r="E42" s="116"/>
      <c r="F42" s="116"/>
      <c r="G42" s="117"/>
      <c r="H42" s="117"/>
      <c r="I42" s="117"/>
      <c r="J42" s="117"/>
      <c r="K42" s="117"/>
      <c r="L42" s="117"/>
      <c r="M42" s="117"/>
      <c r="N42" s="117"/>
      <c r="O42" s="117"/>
      <c r="P42" s="117"/>
      <c r="Q42" s="117"/>
      <c r="R42" s="117"/>
      <c r="S42" s="117"/>
    </row>
    <row r="43" spans="2:19" ht="119.25" customHeight="1" x14ac:dyDescent="0.25">
      <c r="B43" s="83" t="s">
        <v>516</v>
      </c>
      <c r="C43" s="76" t="s">
        <v>415</v>
      </c>
      <c r="D43" s="114"/>
      <c r="E43" s="114"/>
      <c r="F43" s="114"/>
      <c r="G43" s="115"/>
      <c r="H43" s="115"/>
      <c r="I43" s="115"/>
      <c r="J43" s="115"/>
      <c r="K43" s="115"/>
      <c r="L43" s="115"/>
      <c r="M43" s="115"/>
      <c r="N43" s="115"/>
      <c r="O43" s="115"/>
      <c r="P43" s="115"/>
      <c r="Q43" s="115"/>
      <c r="R43" s="115"/>
      <c r="S43" s="115"/>
    </row>
    <row r="44" spans="2:19" ht="26.25" x14ac:dyDescent="0.25">
      <c r="B44" s="64" t="s">
        <v>517</v>
      </c>
      <c r="C44" s="62" t="s">
        <v>416</v>
      </c>
      <c r="D44" s="107">
        <v>0</v>
      </c>
      <c r="E44" s="107">
        <v>0</v>
      </c>
      <c r="F44" s="107">
        <v>0</v>
      </c>
      <c r="G44" s="108">
        <v>0</v>
      </c>
      <c r="H44" s="108">
        <f>'2 lentelė'!L137</f>
        <v>1108031.3400000001</v>
      </c>
      <c r="I44" s="108">
        <f>'2 lentelė'!Q137</f>
        <v>941826.63</v>
      </c>
      <c r="J44" s="108">
        <v>0</v>
      </c>
      <c r="K44" s="108">
        <v>0</v>
      </c>
      <c r="L44" s="108">
        <f>'2 lentelė'!L136+'2 lentelė'!L138+'2 lentelė'!L139+'2 lentelė'!L140+'2 lentelė'!L141</f>
        <v>6194865.9299999997</v>
      </c>
      <c r="M44" s="108">
        <f>'2 lentelė'!Q136+'2 lentelė'!Q138+'2 lentelė'!Q139+'2 lentelė'!Q140+'2 lentelė'!Q141</f>
        <v>5261478.9400000004</v>
      </c>
      <c r="N44" s="108">
        <v>0</v>
      </c>
      <c r="O44" s="108">
        <v>0</v>
      </c>
      <c r="P44" s="108">
        <v>0</v>
      </c>
      <c r="Q44" s="108">
        <v>0</v>
      </c>
      <c r="R44" s="108">
        <f t="shared" ref="R44:S46" si="3">D44+F44+H44+J44+L44+N44+P44</f>
        <v>7302897.2699999996</v>
      </c>
      <c r="S44" s="108">
        <f t="shared" si="3"/>
        <v>6203305.5700000003</v>
      </c>
    </row>
    <row r="45" spans="2:19" ht="39" x14ac:dyDescent="0.25">
      <c r="B45" s="64" t="s">
        <v>518</v>
      </c>
      <c r="C45" s="62" t="s">
        <v>431</v>
      </c>
      <c r="D45" s="107">
        <v>0</v>
      </c>
      <c r="E45" s="107">
        <v>0</v>
      </c>
      <c r="F45" s="107">
        <v>0</v>
      </c>
      <c r="G45" s="108">
        <v>0</v>
      </c>
      <c r="H45" s="108">
        <f>'2 lentelė'!L143</f>
        <v>1022900</v>
      </c>
      <c r="I45" s="108">
        <f>'2 lentelė'!Q143</f>
        <v>868900</v>
      </c>
      <c r="J45" s="108">
        <v>0</v>
      </c>
      <c r="K45" s="108">
        <v>0</v>
      </c>
      <c r="L45" s="108">
        <v>0</v>
      </c>
      <c r="M45" s="108">
        <v>0</v>
      </c>
      <c r="N45" s="108">
        <v>0</v>
      </c>
      <c r="O45" s="108">
        <v>0</v>
      </c>
      <c r="P45" s="108">
        <v>0</v>
      </c>
      <c r="Q45" s="108">
        <v>0</v>
      </c>
      <c r="R45" s="108">
        <f t="shared" si="3"/>
        <v>1022900</v>
      </c>
      <c r="S45" s="108">
        <f t="shared" si="3"/>
        <v>868900</v>
      </c>
    </row>
    <row r="46" spans="2:19" ht="64.5" x14ac:dyDescent="0.25">
      <c r="B46" s="64" t="s">
        <v>519</v>
      </c>
      <c r="C46" s="62" t="s">
        <v>436</v>
      </c>
      <c r="D46" s="107">
        <v>0</v>
      </c>
      <c r="E46" s="107">
        <v>0</v>
      </c>
      <c r="F46" s="107">
        <v>0</v>
      </c>
      <c r="G46" s="108">
        <v>0</v>
      </c>
      <c r="H46" s="108">
        <v>0</v>
      </c>
      <c r="I46" s="108">
        <v>0</v>
      </c>
      <c r="J46" s="108">
        <v>0</v>
      </c>
      <c r="K46" s="108">
        <v>0</v>
      </c>
      <c r="L46" s="108">
        <f>'2 lentelė'!L145</f>
        <v>598000</v>
      </c>
      <c r="M46" s="108">
        <f>'2 lentelė'!Q145</f>
        <v>508300</v>
      </c>
      <c r="N46" s="108">
        <v>0</v>
      </c>
      <c r="O46" s="108">
        <v>0</v>
      </c>
      <c r="P46" s="108">
        <v>0</v>
      </c>
      <c r="Q46" s="108">
        <v>0</v>
      </c>
      <c r="R46" s="108">
        <f t="shared" si="3"/>
        <v>598000</v>
      </c>
      <c r="S46" s="108">
        <f t="shared" si="3"/>
        <v>508300</v>
      </c>
    </row>
    <row r="47" spans="2:19" ht="64.5" x14ac:dyDescent="0.25">
      <c r="B47" s="83" t="s">
        <v>520</v>
      </c>
      <c r="C47" s="76" t="s">
        <v>440</v>
      </c>
      <c r="D47" s="114"/>
      <c r="E47" s="114"/>
      <c r="F47" s="114"/>
      <c r="G47" s="115"/>
      <c r="H47" s="115"/>
      <c r="I47" s="115"/>
      <c r="J47" s="115"/>
      <c r="K47" s="115"/>
      <c r="L47" s="115"/>
      <c r="M47" s="115"/>
      <c r="N47" s="115"/>
      <c r="O47" s="115"/>
      <c r="P47" s="115"/>
      <c r="Q47" s="115"/>
      <c r="R47" s="115"/>
      <c r="S47" s="115"/>
    </row>
    <row r="48" spans="2:19" ht="39" x14ac:dyDescent="0.25">
      <c r="B48" s="64" t="s">
        <v>521</v>
      </c>
      <c r="C48" s="62" t="s">
        <v>486</v>
      </c>
      <c r="D48" s="107">
        <v>0</v>
      </c>
      <c r="E48" s="107">
        <v>0</v>
      </c>
      <c r="F48" s="107">
        <v>0</v>
      </c>
      <c r="G48" s="108">
        <v>0</v>
      </c>
      <c r="H48" s="108">
        <v>0</v>
      </c>
      <c r="I48" s="108">
        <v>0</v>
      </c>
      <c r="J48" s="108">
        <v>0</v>
      </c>
      <c r="K48" s="108">
        <v>0</v>
      </c>
      <c r="L48" s="108">
        <f>'2 lentelė'!L148+'2 lentelė'!L149+'2 lentelė'!L150+'2 lentelė'!L151+'2 lentelė'!L152+'2 lentelė'!L153</f>
        <v>4233531.8000000007</v>
      </c>
      <c r="M48" s="108">
        <f>'2 lentelė'!Q148+'2 lentelė'!Q149+'2 lentelė'!Q150+'2 lentelė'!Q151+'2 lentelė'!Q152+'2 lentelė'!Q153</f>
        <v>3577328.94</v>
      </c>
      <c r="N48" s="108">
        <v>0</v>
      </c>
      <c r="O48" s="108">
        <v>0</v>
      </c>
      <c r="P48" s="108">
        <v>0</v>
      </c>
      <c r="Q48" s="108">
        <v>0</v>
      </c>
      <c r="R48" s="108">
        <f>D48+F48+H48+J48+L48+N48+P48</f>
        <v>4233531.8000000007</v>
      </c>
      <c r="S48" s="108">
        <f>E48+G48+I48+K48+M48+O48+Q48</f>
        <v>3577328.94</v>
      </c>
    </row>
    <row r="49" spans="2:19" ht="51.75" x14ac:dyDescent="0.25">
      <c r="B49" s="64" t="s">
        <v>522</v>
      </c>
      <c r="C49" s="62" t="s">
        <v>455</v>
      </c>
      <c r="D49" s="107">
        <v>0</v>
      </c>
      <c r="E49" s="107">
        <v>0</v>
      </c>
      <c r="F49" s="107">
        <v>0</v>
      </c>
      <c r="G49" s="108">
        <v>0</v>
      </c>
      <c r="H49" s="108">
        <v>0</v>
      </c>
      <c r="I49" s="108">
        <v>0</v>
      </c>
      <c r="J49" s="108">
        <v>0</v>
      </c>
      <c r="K49" s="108">
        <v>0</v>
      </c>
      <c r="L49" s="108">
        <v>0</v>
      </c>
      <c r="M49" s="108">
        <v>0</v>
      </c>
      <c r="N49" s="108">
        <v>0</v>
      </c>
      <c r="O49" s="108">
        <v>0</v>
      </c>
      <c r="P49" s="108">
        <v>0</v>
      </c>
      <c r="Q49" s="108">
        <v>0</v>
      </c>
      <c r="R49" s="108">
        <f>'2 lentelė'!L155</f>
        <v>4865298</v>
      </c>
      <c r="S49" s="108">
        <f>'2 lentelė'!Q155</f>
        <v>3892238</v>
      </c>
    </row>
    <row r="50" spans="2:19" ht="26.25" x14ac:dyDescent="0.25">
      <c r="B50" s="77" t="s">
        <v>461</v>
      </c>
      <c r="C50" s="66" t="s">
        <v>462</v>
      </c>
      <c r="D50" s="107"/>
      <c r="E50" s="107"/>
      <c r="F50" s="107"/>
      <c r="G50" s="108"/>
      <c r="H50" s="108"/>
      <c r="I50" s="108"/>
      <c r="J50" s="108"/>
      <c r="K50" s="108"/>
      <c r="L50" s="108"/>
      <c r="M50" s="108"/>
      <c r="N50" s="108"/>
      <c r="O50" s="108"/>
      <c r="P50" s="108"/>
      <c r="Q50" s="108"/>
      <c r="R50" s="108"/>
      <c r="S50" s="108"/>
    </row>
    <row r="51" spans="2:19" ht="64.5" x14ac:dyDescent="0.25">
      <c r="B51" s="84" t="s">
        <v>523</v>
      </c>
      <c r="C51" s="75" t="s">
        <v>463</v>
      </c>
      <c r="D51" s="116"/>
      <c r="E51" s="116"/>
      <c r="F51" s="116"/>
      <c r="G51" s="117"/>
      <c r="H51" s="117"/>
      <c r="I51" s="117"/>
      <c r="J51" s="117"/>
      <c r="K51" s="117"/>
      <c r="L51" s="117"/>
      <c r="M51" s="117"/>
      <c r="N51" s="117"/>
      <c r="O51" s="117"/>
      <c r="P51" s="117"/>
      <c r="Q51" s="117"/>
      <c r="R51" s="117"/>
      <c r="S51" s="117"/>
    </row>
    <row r="52" spans="2:19" ht="77.25" x14ac:dyDescent="0.25">
      <c r="B52" s="83" t="s">
        <v>524</v>
      </c>
      <c r="C52" s="76" t="s">
        <v>464</v>
      </c>
      <c r="D52" s="114"/>
      <c r="E52" s="114"/>
      <c r="F52" s="114"/>
      <c r="G52" s="115"/>
      <c r="H52" s="115"/>
      <c r="I52" s="115"/>
      <c r="J52" s="115"/>
      <c r="K52" s="115"/>
      <c r="L52" s="115"/>
      <c r="M52" s="115"/>
      <c r="N52" s="115"/>
      <c r="O52" s="115"/>
      <c r="P52" s="115"/>
      <c r="Q52" s="115"/>
      <c r="R52" s="115"/>
      <c r="S52" s="115"/>
    </row>
    <row r="53" spans="2:19" ht="51.75" x14ac:dyDescent="0.25">
      <c r="B53" s="64" t="s">
        <v>525</v>
      </c>
      <c r="C53" s="62" t="s">
        <v>465</v>
      </c>
      <c r="D53" s="107">
        <v>0</v>
      </c>
      <c r="E53" s="107">
        <v>0</v>
      </c>
      <c r="F53" s="107">
        <v>0</v>
      </c>
      <c r="G53" s="108">
        <v>0</v>
      </c>
      <c r="H53" s="108">
        <v>0</v>
      </c>
      <c r="I53" s="108">
        <v>0</v>
      </c>
      <c r="J53" s="108">
        <v>0</v>
      </c>
      <c r="K53" s="108">
        <v>0</v>
      </c>
      <c r="L53" s="108">
        <f>'2 lentelė'!L160</f>
        <v>342733.49</v>
      </c>
      <c r="M53" s="108">
        <f>'2 lentelė'!Q160</f>
        <v>291323.46000000002</v>
      </c>
      <c r="N53" s="108">
        <v>0</v>
      </c>
      <c r="O53" s="108">
        <v>0</v>
      </c>
      <c r="P53" s="108">
        <v>0</v>
      </c>
      <c r="Q53" s="108">
        <v>0</v>
      </c>
      <c r="R53" s="108">
        <f>D53+F53+H53+J53+L53+N53+P53</f>
        <v>342733.49</v>
      </c>
      <c r="S53" s="108">
        <f>E53+G53+I53+K53+M53+O53+Q53</f>
        <v>291323.46000000002</v>
      </c>
    </row>
    <row r="54" spans="2:19" ht="15.75" x14ac:dyDescent="0.25">
      <c r="B54" s="5"/>
      <c r="C54" s="5"/>
      <c r="D54" s="137" t="s">
        <v>15</v>
      </c>
      <c r="E54" s="137"/>
      <c r="F54" s="137"/>
      <c r="G54" s="71"/>
      <c r="H54" s="71"/>
      <c r="I54" s="71"/>
      <c r="J54" s="71"/>
      <c r="K54" s="71"/>
      <c r="L54" s="71"/>
      <c r="M54" s="71"/>
      <c r="N54" s="71"/>
      <c r="O54" s="71"/>
      <c r="P54" s="71"/>
      <c r="Q54" s="71"/>
      <c r="R54" s="71"/>
      <c r="S54" s="71"/>
    </row>
    <row r="55" spans="2:19" ht="38.25" customHeight="1" x14ac:dyDescent="0.25">
      <c r="B55" s="5"/>
      <c r="C55" s="5"/>
      <c r="D55" s="136">
        <v>2014</v>
      </c>
      <c r="E55" s="136"/>
      <c r="F55" s="136">
        <v>2015</v>
      </c>
      <c r="G55" s="136"/>
      <c r="H55" s="136">
        <v>2016</v>
      </c>
      <c r="I55" s="136"/>
      <c r="J55" s="136">
        <v>2017</v>
      </c>
      <c r="K55" s="136"/>
      <c r="L55" s="136">
        <v>2018</v>
      </c>
      <c r="M55" s="136"/>
      <c r="N55" s="136">
        <v>2019</v>
      </c>
      <c r="O55" s="136"/>
      <c r="P55" s="136">
        <v>2020</v>
      </c>
      <c r="Q55" s="136"/>
      <c r="R55" s="132" t="s">
        <v>9</v>
      </c>
      <c r="S55" s="132"/>
    </row>
    <row r="56" spans="2:19" ht="15.75" x14ac:dyDescent="0.25">
      <c r="B56" s="5"/>
      <c r="C56" s="5"/>
      <c r="D56" s="7" t="s">
        <v>12</v>
      </c>
      <c r="E56" s="7" t="s">
        <v>13</v>
      </c>
      <c r="F56" s="7" t="s">
        <v>12</v>
      </c>
      <c r="G56" s="7" t="s">
        <v>13</v>
      </c>
      <c r="H56" s="7" t="s">
        <v>12</v>
      </c>
      <c r="I56" s="7" t="s">
        <v>13</v>
      </c>
      <c r="J56" s="7" t="s">
        <v>12</v>
      </c>
      <c r="K56" s="7" t="s">
        <v>13</v>
      </c>
      <c r="L56" s="7" t="s">
        <v>12</v>
      </c>
      <c r="M56" s="7" t="s">
        <v>13</v>
      </c>
      <c r="N56" s="7" t="s">
        <v>12</v>
      </c>
      <c r="O56" s="7" t="s">
        <v>13</v>
      </c>
      <c r="P56" s="7" t="s">
        <v>12</v>
      </c>
      <c r="Q56" s="7" t="s">
        <v>13</v>
      </c>
      <c r="R56" s="7" t="s">
        <v>12</v>
      </c>
      <c r="S56" s="7" t="s">
        <v>13</v>
      </c>
    </row>
    <row r="57" spans="2:19" ht="15.75" x14ac:dyDescent="0.25">
      <c r="B57" s="5"/>
      <c r="C57" s="5"/>
      <c r="D57" s="118">
        <f>D13+D14+D15+D18+D19+D22+D24+D25+D26+D27+D31+D32+D33+D34+D36+D38+D39+D40+D41+D44+D45+D46+D48+D49+D53</f>
        <v>0</v>
      </c>
      <c r="E57" s="118">
        <f>E13+E14+E15+E18+E19+E24+E25+E26+E27+E31+E32+E33+E34+E36+E38+E39+E40+E41+E44+E45+E46+E48+E49+E53</f>
        <v>0</v>
      </c>
      <c r="F57" s="118">
        <f>F13+F14+F15+F18+F19+F22+F24+F25+F26+F27+F31+F32+F33+F34+F36+F38+F39+F40+F41+F44+F45+F46+F48+F49+F53</f>
        <v>0</v>
      </c>
      <c r="G57" s="119">
        <f>G13+G14+G15+G18+G19+G22+G24+G25+G26+G27+G31+G32+G33+G34+G36+G38+G39+G40+G41+G44+G45+G46+G48+G53+G49</f>
        <v>0</v>
      </c>
      <c r="H57" s="119">
        <f>H13+H14+H15+H18+H19+H22+H24+H26+H25+H27+H31+H32+H33+H34+H36+H38+H39+H40+H41+H44+H45+H46+H48+H49+H53</f>
        <v>6357527.2199999997</v>
      </c>
      <c r="I57" s="119">
        <f>I13+I14+I15+I18+I19+I22+I24+I25+I26+I27+I31+I32+I33+I34+I36+I38+I39+I40+I41+I44+I45+I46+I48+I49+I53</f>
        <v>5260237.2</v>
      </c>
      <c r="J57" s="119">
        <f>J13+J14+J15+J18+J19+J22+J24+J25+J26+J27+J31+J32+J33+J34+J36+J38+J39+J40+J41+J44+J45+J48++J46+J49+J53</f>
        <v>20336849.620000001</v>
      </c>
      <c r="K57" s="119">
        <f>K13+K14+K15+K18+K19+K22+K24+K25+K26+K27+K31+K32+K33+K34+K36+K38+K39+K40+K41+K44+K45+K46+K53</f>
        <v>15546627.879999999</v>
      </c>
      <c r="L57" s="119">
        <f>L13+L14+L15+L18+L19+L22+L24+L25+L26+L27+L31+L32+L33+L34+L36+L38+L39+L40+L41+L44+L45+L46+L48+L49+L53</f>
        <v>19704775.619999997</v>
      </c>
      <c r="M57" s="119">
        <f>M13+M14+M15+M18+M19+M22+M24+M25+M26+M27+M31+M32+M33+M34+M36+M38+M39+M40+M41+M44+M46+M45+M48+M53+M49</f>
        <v>16169930.270000001</v>
      </c>
      <c r="N57" s="119">
        <f t="shared" ref="N57:S57" si="4">N13+N14+N15+N18+N19+N22+N24+N25+N26+N27+N31+N32+N33+N34+N36+N38+N39+N40+N41+N44+N45+N46+N48+N49+N53</f>
        <v>6466929.0100000007</v>
      </c>
      <c r="O57" s="119">
        <f t="shared" si="4"/>
        <v>5184319.12</v>
      </c>
      <c r="P57" s="119">
        <f t="shared" si="4"/>
        <v>1748334.12</v>
      </c>
      <c r="Q57" s="119">
        <f t="shared" si="4"/>
        <v>1384702.8</v>
      </c>
      <c r="R57" s="119">
        <f t="shared" si="4"/>
        <v>59479713.590000011</v>
      </c>
      <c r="S57" s="119">
        <f t="shared" si="4"/>
        <v>47438055.269999996</v>
      </c>
    </row>
    <row r="58" spans="2:19" ht="15.75" x14ac:dyDescent="0.25">
      <c r="B58" s="1"/>
    </row>
    <row r="60" spans="2:19" ht="15.75" x14ac:dyDescent="0.25">
      <c r="B60" s="1"/>
    </row>
    <row r="61" spans="2:19" ht="15.75" x14ac:dyDescent="0.25">
      <c r="B61" s="3"/>
      <c r="C61" s="3"/>
      <c r="D61" s="3"/>
      <c r="G61" s="3"/>
    </row>
    <row r="62" spans="2:19" ht="15.75" x14ac:dyDescent="0.25">
      <c r="B62" s="3"/>
      <c r="C62" s="3"/>
      <c r="D62" s="3"/>
      <c r="G62" s="3"/>
    </row>
    <row r="63" spans="2:19" ht="15.75" x14ac:dyDescent="0.25">
      <c r="B63" s="3"/>
      <c r="C63" s="3"/>
      <c r="D63" s="3"/>
      <c r="G63" s="3"/>
    </row>
    <row r="64" spans="2:19" ht="15.75" x14ac:dyDescent="0.25">
      <c r="B64" s="3"/>
      <c r="C64" s="3"/>
      <c r="D64" s="3"/>
      <c r="G64" s="3"/>
    </row>
    <row r="65" spans="2:7" ht="15.75" x14ac:dyDescent="0.25">
      <c r="B65" s="3"/>
      <c r="C65" s="3"/>
      <c r="D65" s="3"/>
      <c r="G65" s="3"/>
    </row>
    <row r="66" spans="2:7" ht="15.75" x14ac:dyDescent="0.25">
      <c r="B66" s="3"/>
      <c r="C66" s="3"/>
      <c r="D66" s="3"/>
      <c r="G66" s="3"/>
    </row>
    <row r="67" spans="2:7" ht="15.75" x14ac:dyDescent="0.25">
      <c r="B67" s="3"/>
      <c r="C67" s="3"/>
      <c r="D67" s="3"/>
      <c r="G67" s="3"/>
    </row>
    <row r="68" spans="2:7" ht="15.75" x14ac:dyDescent="0.25">
      <c r="B68" s="3"/>
      <c r="C68" s="3"/>
      <c r="D68" s="3"/>
      <c r="G68" s="3"/>
    </row>
    <row r="69" spans="2:7" ht="15.75" x14ac:dyDescent="0.25">
      <c r="B69" s="3"/>
      <c r="C69" s="3"/>
      <c r="D69" s="3"/>
      <c r="G69" s="3"/>
    </row>
    <row r="70" spans="2:7" ht="15.75" x14ac:dyDescent="0.25">
      <c r="B70" s="3"/>
      <c r="C70" s="3"/>
      <c r="D70" s="3"/>
      <c r="G70" s="3"/>
    </row>
    <row r="71" spans="2:7" ht="15.75" x14ac:dyDescent="0.25">
      <c r="B71" s="3"/>
      <c r="C71" s="3"/>
      <c r="D71" s="3"/>
      <c r="G71" s="3"/>
    </row>
    <row r="72" spans="2:7" ht="15.75" x14ac:dyDescent="0.25">
      <c r="B72" s="3"/>
      <c r="C72" s="3"/>
      <c r="D72" s="3"/>
      <c r="G72" s="3"/>
    </row>
    <row r="73" spans="2:7" ht="15.75" x14ac:dyDescent="0.25">
      <c r="B73" s="3"/>
      <c r="C73" s="3"/>
      <c r="D73" s="3"/>
      <c r="G73" s="3"/>
    </row>
    <row r="74" spans="2:7" ht="15.75" x14ac:dyDescent="0.25">
      <c r="B74" s="3"/>
      <c r="C74" s="3"/>
      <c r="D74" s="3"/>
      <c r="G74" s="3"/>
    </row>
    <row r="75" spans="2:7" ht="15.75" x14ac:dyDescent="0.25">
      <c r="B75" s="3"/>
      <c r="C75" s="3"/>
      <c r="D75" s="3"/>
      <c r="G75" s="3"/>
    </row>
    <row r="76" spans="2:7" ht="15.75" x14ac:dyDescent="0.25">
      <c r="B76" s="3"/>
      <c r="C76" s="3"/>
      <c r="D76" s="3"/>
      <c r="G76" s="3"/>
    </row>
    <row r="77" spans="2:7" ht="15.75" x14ac:dyDescent="0.25">
      <c r="B77" s="3"/>
      <c r="C77" s="3"/>
      <c r="D77" s="3"/>
      <c r="G77" s="3"/>
    </row>
  </sheetData>
  <mergeCells count="21">
    <mergeCell ref="F8:G8"/>
    <mergeCell ref="H8:I8"/>
    <mergeCell ref="J8:K8"/>
    <mergeCell ref="L8:M8"/>
    <mergeCell ref="N8:O8"/>
    <mergeCell ref="R55:S55"/>
    <mergeCell ref="B5:S5"/>
    <mergeCell ref="P1:S1"/>
    <mergeCell ref="P2:S2"/>
    <mergeCell ref="P3:S3"/>
    <mergeCell ref="P8:Q8"/>
    <mergeCell ref="R8:S8"/>
    <mergeCell ref="D54:F54"/>
    <mergeCell ref="D55:E55"/>
    <mergeCell ref="F55:G55"/>
    <mergeCell ref="H55:I55"/>
    <mergeCell ref="J55:K55"/>
    <mergeCell ref="L55:M55"/>
    <mergeCell ref="N55:O55"/>
    <mergeCell ref="P55:Q55"/>
    <mergeCell ref="D8:E8"/>
  </mergeCells>
  <pageMargins left="0.7" right="0.7" top="0.75" bottom="0.75" header="0.3" footer="0.3"/>
  <pageSetup paperSize="9" scale="61" fitToHeight="0" orientation="landscape" r:id="rId1"/>
  <ignoredErrors>
    <ignoredError sqref="E57 M57"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64"/>
  <sheetViews>
    <sheetView zoomScale="77" zoomScaleNormal="77" workbookViewId="0">
      <pane ySplit="6" topLeftCell="A124" activePane="bottomLeft" state="frozen"/>
      <selection pane="bottomLeft" activeCell="A129" sqref="A129:XFD129"/>
    </sheetView>
  </sheetViews>
  <sheetFormatPr defaultRowHeight="15" x14ac:dyDescent="0.25"/>
  <cols>
    <col min="1" max="1" width="4.42578125" customWidth="1"/>
    <col min="3" max="3" width="12.28515625" customWidth="1"/>
    <col min="4" max="4" width="23.140625" customWidth="1"/>
    <col min="5" max="5" width="12.7109375" customWidth="1"/>
    <col min="6" max="6" width="12" customWidth="1"/>
    <col min="7" max="7" width="12.5703125" customWidth="1"/>
    <col min="8" max="8" width="12.42578125" customWidth="1"/>
    <col min="10" max="10" width="11" customWidth="1"/>
    <col min="12" max="12" width="11.7109375" bestFit="1" customWidth="1"/>
    <col min="13" max="13" width="12.7109375" customWidth="1"/>
    <col min="14" max="14" width="12.28515625" customWidth="1"/>
    <col min="15" max="15" width="11.140625" customWidth="1"/>
    <col min="16" max="16" width="10.5703125" customWidth="1"/>
    <col min="17" max="17" width="11.85546875" customWidth="1"/>
    <col min="20" max="20" width="12.42578125" customWidth="1"/>
    <col min="21" max="21" width="12.5703125" customWidth="1"/>
    <col min="22" max="22" width="11.140625" customWidth="1"/>
    <col min="24" max="24" width="13" bestFit="1" customWidth="1"/>
    <col min="25" max="25" width="14.140625" customWidth="1"/>
  </cols>
  <sheetData>
    <row r="1" spans="2:25" ht="15.75" x14ac:dyDescent="0.25">
      <c r="S1" s="134" t="s">
        <v>108</v>
      </c>
      <c r="T1" s="134"/>
      <c r="U1" s="134"/>
    </row>
    <row r="2" spans="2:25" ht="15.75" x14ac:dyDescent="0.25">
      <c r="S2" s="135" t="s">
        <v>16</v>
      </c>
      <c r="T2" s="135"/>
      <c r="U2" s="135"/>
    </row>
    <row r="3" spans="2:25" ht="15.75" x14ac:dyDescent="0.25">
      <c r="S3" s="135" t="s">
        <v>17</v>
      </c>
      <c r="T3" s="135"/>
      <c r="U3" s="135"/>
    </row>
    <row r="4" spans="2:25" ht="15.75" x14ac:dyDescent="0.25">
      <c r="B4" s="1" t="s">
        <v>18</v>
      </c>
    </row>
    <row r="5" spans="2:25" ht="15" customHeight="1" x14ac:dyDescent="0.25">
      <c r="B5" s="139" t="s">
        <v>19</v>
      </c>
      <c r="C5" s="139"/>
      <c r="D5" s="139"/>
      <c r="E5" s="139"/>
      <c r="F5" s="139"/>
      <c r="G5" s="139"/>
      <c r="H5" s="139"/>
      <c r="I5" s="139"/>
      <c r="J5" s="139"/>
      <c r="K5" s="139"/>
      <c r="L5" s="140" t="s">
        <v>20</v>
      </c>
      <c r="M5" s="141"/>
      <c r="N5" s="141"/>
      <c r="O5" s="141"/>
      <c r="P5" s="141"/>
      <c r="Q5" s="141"/>
      <c r="R5" s="142"/>
      <c r="S5" s="140" t="s">
        <v>21</v>
      </c>
      <c r="T5" s="141"/>
      <c r="U5" s="141"/>
      <c r="V5" s="142"/>
    </row>
    <row r="6" spans="2:25" ht="102" x14ac:dyDescent="0.25">
      <c r="B6" s="36" t="s">
        <v>10</v>
      </c>
      <c r="C6" s="36" t="s">
        <v>102</v>
      </c>
      <c r="D6" s="36" t="s">
        <v>22</v>
      </c>
      <c r="E6" s="36" t="s">
        <v>111</v>
      </c>
      <c r="F6" s="36" t="s">
        <v>23</v>
      </c>
      <c r="G6" s="36" t="s">
        <v>24</v>
      </c>
      <c r="H6" s="36" t="s">
        <v>25</v>
      </c>
      <c r="I6" s="36" t="s">
        <v>26</v>
      </c>
      <c r="J6" s="36" t="s">
        <v>27</v>
      </c>
      <c r="K6" s="36" t="s">
        <v>28</v>
      </c>
      <c r="L6" s="36" t="s">
        <v>29</v>
      </c>
      <c r="M6" s="36" t="s">
        <v>30</v>
      </c>
      <c r="N6" s="36" t="s">
        <v>31</v>
      </c>
      <c r="O6" s="36" t="s">
        <v>32</v>
      </c>
      <c r="P6" s="36" t="s">
        <v>33</v>
      </c>
      <c r="Q6" s="36" t="s">
        <v>13</v>
      </c>
      <c r="R6" s="36" t="s">
        <v>110</v>
      </c>
      <c r="S6" s="36" t="s">
        <v>34</v>
      </c>
      <c r="T6" s="36" t="s">
        <v>35</v>
      </c>
      <c r="U6" s="36" t="s">
        <v>36</v>
      </c>
      <c r="V6" s="36" t="s">
        <v>37</v>
      </c>
    </row>
    <row r="7" spans="2:25" ht="25.5" x14ac:dyDescent="0.25">
      <c r="B7" s="37" t="s">
        <v>14</v>
      </c>
      <c r="C7" s="37"/>
      <c r="D7" s="37" t="s">
        <v>114</v>
      </c>
      <c r="E7" s="27"/>
      <c r="F7" s="27"/>
      <c r="G7" s="27"/>
      <c r="H7" s="27"/>
      <c r="I7" s="27"/>
      <c r="J7" s="27"/>
      <c r="K7" s="27"/>
      <c r="L7" s="27"/>
      <c r="M7" s="27"/>
      <c r="N7" s="27"/>
      <c r="O7" s="27"/>
      <c r="P7" s="27"/>
      <c r="Q7" s="27"/>
      <c r="R7" s="27"/>
      <c r="S7" s="27"/>
      <c r="T7" s="27"/>
      <c r="U7" s="27"/>
      <c r="V7" s="27"/>
    </row>
    <row r="8" spans="2:25" ht="25.5" x14ac:dyDescent="0.25">
      <c r="B8" s="37" t="s">
        <v>38</v>
      </c>
      <c r="C8" s="37"/>
      <c r="D8" s="37" t="s">
        <v>115</v>
      </c>
      <c r="E8" s="29" t="s">
        <v>39</v>
      </c>
      <c r="F8" s="29" t="s">
        <v>39</v>
      </c>
      <c r="G8" s="29" t="s">
        <v>39</v>
      </c>
      <c r="H8" s="29" t="s">
        <v>39</v>
      </c>
      <c r="I8" s="29" t="s">
        <v>39</v>
      </c>
      <c r="J8" s="29" t="s">
        <v>39</v>
      </c>
      <c r="K8" s="29" t="s">
        <v>39</v>
      </c>
      <c r="L8" s="29" t="s">
        <v>39</v>
      </c>
      <c r="M8" s="29" t="s">
        <v>39</v>
      </c>
      <c r="N8" s="29" t="s">
        <v>39</v>
      </c>
      <c r="O8" s="29" t="s">
        <v>39</v>
      </c>
      <c r="P8" s="29" t="s">
        <v>39</v>
      </c>
      <c r="Q8" s="29" t="s">
        <v>39</v>
      </c>
      <c r="R8" s="29" t="s">
        <v>39</v>
      </c>
      <c r="S8" s="29" t="s">
        <v>39</v>
      </c>
      <c r="T8" s="29" t="s">
        <v>39</v>
      </c>
      <c r="U8" s="29" t="s">
        <v>39</v>
      </c>
      <c r="V8" s="29" t="s">
        <v>39</v>
      </c>
    </row>
    <row r="9" spans="2:25" ht="38.25" x14ac:dyDescent="0.25">
      <c r="B9" s="37" t="s">
        <v>40</v>
      </c>
      <c r="C9" s="37"/>
      <c r="D9" s="37" t="s">
        <v>116</v>
      </c>
      <c r="E9" s="29" t="s">
        <v>39</v>
      </c>
      <c r="F9" s="29" t="s">
        <v>39</v>
      </c>
      <c r="G9" s="29" t="s">
        <v>39</v>
      </c>
      <c r="H9" s="29" t="s">
        <v>39</v>
      </c>
      <c r="I9" s="29" t="s">
        <v>39</v>
      </c>
      <c r="J9" s="29" t="s">
        <v>39</v>
      </c>
      <c r="K9" s="29" t="s">
        <v>39</v>
      </c>
      <c r="L9" s="29" t="s">
        <v>39</v>
      </c>
      <c r="M9" s="29" t="s">
        <v>39</v>
      </c>
      <c r="N9" s="29" t="s">
        <v>39</v>
      </c>
      <c r="O9" s="29" t="s">
        <v>39</v>
      </c>
      <c r="P9" s="29" t="s">
        <v>39</v>
      </c>
      <c r="Q9" s="29" t="s">
        <v>39</v>
      </c>
      <c r="R9" s="29" t="s">
        <v>39</v>
      </c>
      <c r="S9" s="29" t="s">
        <v>39</v>
      </c>
      <c r="T9" s="29" t="s">
        <v>39</v>
      </c>
      <c r="U9" s="29" t="s">
        <v>39</v>
      </c>
      <c r="V9" s="29" t="s">
        <v>39</v>
      </c>
    </row>
    <row r="10" spans="2:25" ht="38.25" x14ac:dyDescent="0.25">
      <c r="B10" s="37" t="s">
        <v>41</v>
      </c>
      <c r="C10" s="37"/>
      <c r="D10" s="37" t="s">
        <v>117</v>
      </c>
      <c r="E10" s="29" t="s">
        <v>39</v>
      </c>
      <c r="F10" s="29" t="s">
        <v>39</v>
      </c>
      <c r="G10" s="29" t="s">
        <v>39</v>
      </c>
      <c r="H10" s="29" t="s">
        <v>39</v>
      </c>
      <c r="I10" s="29" t="s">
        <v>39</v>
      </c>
      <c r="J10" s="29" t="s">
        <v>39</v>
      </c>
      <c r="K10" s="29" t="s">
        <v>39</v>
      </c>
      <c r="L10" s="29" t="s">
        <v>39</v>
      </c>
      <c r="M10" s="29" t="s">
        <v>39</v>
      </c>
      <c r="N10" s="29" t="s">
        <v>39</v>
      </c>
      <c r="O10" s="29" t="s">
        <v>39</v>
      </c>
      <c r="P10" s="29" t="s">
        <v>39</v>
      </c>
      <c r="Q10" s="29" t="s">
        <v>39</v>
      </c>
      <c r="R10" s="29" t="s">
        <v>39</v>
      </c>
      <c r="S10" s="29" t="s">
        <v>39</v>
      </c>
      <c r="T10" s="29" t="s">
        <v>39</v>
      </c>
      <c r="U10" s="29" t="s">
        <v>39</v>
      </c>
      <c r="V10" s="29" t="s">
        <v>39</v>
      </c>
    </row>
    <row r="11" spans="2:25" ht="38.25" x14ac:dyDescent="0.25">
      <c r="B11" s="38" t="s">
        <v>42</v>
      </c>
      <c r="C11" s="38" t="s">
        <v>118</v>
      </c>
      <c r="D11" s="27" t="s">
        <v>119</v>
      </c>
      <c r="E11" s="27" t="s">
        <v>120</v>
      </c>
      <c r="F11" s="27" t="s">
        <v>121</v>
      </c>
      <c r="G11" s="27" t="s">
        <v>122</v>
      </c>
      <c r="H11" s="27" t="s">
        <v>123</v>
      </c>
      <c r="I11" s="29" t="s">
        <v>124</v>
      </c>
      <c r="J11" s="22" t="s">
        <v>39</v>
      </c>
      <c r="K11" s="21" t="s">
        <v>125</v>
      </c>
      <c r="L11" s="123">
        <f>SUM(M11:R11)</f>
        <v>294831.3</v>
      </c>
      <c r="M11" s="33">
        <v>22112.36</v>
      </c>
      <c r="N11" s="33">
        <v>22112.34</v>
      </c>
      <c r="O11" s="33">
        <v>0</v>
      </c>
      <c r="P11" s="33">
        <v>0</v>
      </c>
      <c r="Q11" s="33">
        <v>250606.6</v>
      </c>
      <c r="R11" s="33">
        <v>0</v>
      </c>
      <c r="S11" s="23">
        <v>43434</v>
      </c>
      <c r="T11" s="23">
        <v>43465</v>
      </c>
      <c r="U11" s="23">
        <v>43497</v>
      </c>
      <c r="V11" s="24">
        <v>2021</v>
      </c>
    </row>
    <row r="12" spans="2:25" ht="51" x14ac:dyDescent="0.25">
      <c r="B12" s="38" t="s">
        <v>43</v>
      </c>
      <c r="C12" s="38" t="s">
        <v>126</v>
      </c>
      <c r="D12" s="27" t="s">
        <v>127</v>
      </c>
      <c r="E12" s="27" t="s">
        <v>128</v>
      </c>
      <c r="F12" s="27" t="s">
        <v>121</v>
      </c>
      <c r="G12" s="27" t="s">
        <v>129</v>
      </c>
      <c r="H12" s="27" t="s">
        <v>123</v>
      </c>
      <c r="I12" s="29" t="s">
        <v>124</v>
      </c>
      <c r="J12" s="22" t="s">
        <v>39</v>
      </c>
      <c r="K12" s="29" t="s">
        <v>125</v>
      </c>
      <c r="L12" s="123">
        <f>SUM(M12:R12)</f>
        <v>346374.18</v>
      </c>
      <c r="M12" s="25">
        <v>25978.07</v>
      </c>
      <c r="N12" s="25">
        <v>25978.06</v>
      </c>
      <c r="O12" s="25">
        <v>0</v>
      </c>
      <c r="P12" s="25">
        <v>0</v>
      </c>
      <c r="Q12" s="25">
        <v>294418.05</v>
      </c>
      <c r="R12" s="25">
        <v>0</v>
      </c>
      <c r="S12" s="26">
        <v>43007</v>
      </c>
      <c r="T12" s="26">
        <v>43039</v>
      </c>
      <c r="U12" s="26">
        <v>43195</v>
      </c>
      <c r="V12" s="24">
        <v>2020</v>
      </c>
    </row>
    <row r="13" spans="2:25" ht="38.25" x14ac:dyDescent="0.25">
      <c r="B13" s="38" t="s">
        <v>526</v>
      </c>
      <c r="C13" s="38" t="s">
        <v>130</v>
      </c>
      <c r="D13" s="27" t="s">
        <v>131</v>
      </c>
      <c r="E13" s="27" t="s">
        <v>132</v>
      </c>
      <c r="F13" s="27" t="s">
        <v>121</v>
      </c>
      <c r="G13" s="27" t="s">
        <v>133</v>
      </c>
      <c r="H13" s="27" t="s">
        <v>123</v>
      </c>
      <c r="I13" s="29" t="s">
        <v>124</v>
      </c>
      <c r="J13" s="22" t="s">
        <v>39</v>
      </c>
      <c r="K13" s="29" t="s">
        <v>125</v>
      </c>
      <c r="L13" s="123">
        <f>SUM(M13:R13)</f>
        <v>390711</v>
      </c>
      <c r="M13" s="25">
        <v>29303.33</v>
      </c>
      <c r="N13" s="25">
        <v>29303.32</v>
      </c>
      <c r="O13" s="25">
        <v>0</v>
      </c>
      <c r="P13" s="25">
        <v>0</v>
      </c>
      <c r="Q13" s="25">
        <v>332104.34999999998</v>
      </c>
      <c r="R13" s="25">
        <v>0</v>
      </c>
      <c r="S13" s="23">
        <v>43007</v>
      </c>
      <c r="T13" s="26">
        <v>43080</v>
      </c>
      <c r="U13" s="26">
        <v>43173</v>
      </c>
      <c r="V13" s="24">
        <v>2020</v>
      </c>
    </row>
    <row r="14" spans="2:25" ht="25.5" x14ac:dyDescent="0.25">
      <c r="B14" s="37" t="s">
        <v>44</v>
      </c>
      <c r="C14" s="37"/>
      <c r="D14" s="37" t="s">
        <v>134</v>
      </c>
      <c r="E14" s="38" t="s">
        <v>39</v>
      </c>
      <c r="F14" s="38" t="s">
        <v>39</v>
      </c>
      <c r="G14" s="38" t="s">
        <v>39</v>
      </c>
      <c r="H14" s="38" t="s">
        <v>39</v>
      </c>
      <c r="I14" s="38" t="s">
        <v>39</v>
      </c>
      <c r="J14" s="38" t="s">
        <v>39</v>
      </c>
      <c r="K14" s="38" t="s">
        <v>39</v>
      </c>
      <c r="L14" s="124" t="s">
        <v>39</v>
      </c>
      <c r="M14" s="124" t="s">
        <v>39</v>
      </c>
      <c r="N14" s="124" t="s">
        <v>39</v>
      </c>
      <c r="O14" s="124" t="s">
        <v>39</v>
      </c>
      <c r="P14" s="124" t="s">
        <v>39</v>
      </c>
      <c r="Q14" s="124" t="s">
        <v>39</v>
      </c>
      <c r="R14" s="124" t="s">
        <v>39</v>
      </c>
      <c r="S14" s="38" t="s">
        <v>39</v>
      </c>
      <c r="T14" s="38" t="s">
        <v>39</v>
      </c>
      <c r="U14" s="38" t="s">
        <v>39</v>
      </c>
      <c r="V14" s="38"/>
      <c r="Y14" s="120"/>
    </row>
    <row r="15" spans="2:25" ht="38.25" x14ac:dyDescent="0.25">
      <c r="B15" s="38" t="s">
        <v>45</v>
      </c>
      <c r="C15" s="27" t="s">
        <v>135</v>
      </c>
      <c r="D15" s="28" t="s">
        <v>136</v>
      </c>
      <c r="E15" s="28" t="s">
        <v>137</v>
      </c>
      <c r="F15" s="27" t="s">
        <v>121</v>
      </c>
      <c r="G15" s="28" t="s">
        <v>138</v>
      </c>
      <c r="H15" s="28" t="s">
        <v>139</v>
      </c>
      <c r="I15" s="29" t="s">
        <v>124</v>
      </c>
      <c r="J15" s="29" t="s">
        <v>39</v>
      </c>
      <c r="K15" s="29" t="s">
        <v>125</v>
      </c>
      <c r="L15" s="123">
        <f>SUM(M15:R15)</f>
        <v>110463.53</v>
      </c>
      <c r="M15" s="25">
        <v>8284.77</v>
      </c>
      <c r="N15" s="25">
        <v>8284.76</v>
      </c>
      <c r="O15" s="25">
        <v>0</v>
      </c>
      <c r="P15" s="25">
        <v>0</v>
      </c>
      <c r="Q15" s="25">
        <v>93894</v>
      </c>
      <c r="R15" s="25">
        <v>0</v>
      </c>
      <c r="S15" s="23">
        <v>42916</v>
      </c>
      <c r="T15" s="23">
        <v>42993</v>
      </c>
      <c r="U15" s="23">
        <v>43102</v>
      </c>
      <c r="V15" s="24">
        <v>2019</v>
      </c>
    </row>
    <row r="16" spans="2:25" ht="38.25" x14ac:dyDescent="0.25">
      <c r="B16" s="38" t="s">
        <v>46</v>
      </c>
      <c r="C16" s="27" t="s">
        <v>140</v>
      </c>
      <c r="D16" s="28" t="s">
        <v>141</v>
      </c>
      <c r="E16" s="28" t="s">
        <v>120</v>
      </c>
      <c r="F16" s="27" t="s">
        <v>121</v>
      </c>
      <c r="G16" s="28" t="s">
        <v>122</v>
      </c>
      <c r="H16" s="28" t="s">
        <v>139</v>
      </c>
      <c r="I16" s="29" t="s">
        <v>124</v>
      </c>
      <c r="J16" s="29" t="s">
        <v>39</v>
      </c>
      <c r="K16" s="29" t="s">
        <v>125</v>
      </c>
      <c r="L16" s="123">
        <f>SUM(M16:R16)</f>
        <v>120936.48</v>
      </c>
      <c r="M16" s="25">
        <v>9070.25</v>
      </c>
      <c r="N16" s="25">
        <v>9070.23</v>
      </c>
      <c r="O16" s="25">
        <v>0</v>
      </c>
      <c r="P16" s="25">
        <v>0</v>
      </c>
      <c r="Q16" s="25">
        <v>102796</v>
      </c>
      <c r="R16" s="25">
        <v>0</v>
      </c>
      <c r="S16" s="23">
        <v>42916</v>
      </c>
      <c r="T16" s="23">
        <v>42982</v>
      </c>
      <c r="U16" s="23">
        <v>43118</v>
      </c>
      <c r="V16" s="24">
        <v>2019</v>
      </c>
    </row>
    <row r="17" spans="2:25" ht="51" x14ac:dyDescent="0.25">
      <c r="B17" s="38" t="s">
        <v>527</v>
      </c>
      <c r="C17" s="27" t="s">
        <v>142</v>
      </c>
      <c r="D17" s="28" t="s">
        <v>143</v>
      </c>
      <c r="E17" s="28" t="s">
        <v>128</v>
      </c>
      <c r="F17" s="27" t="s">
        <v>121</v>
      </c>
      <c r="G17" s="28" t="s">
        <v>129</v>
      </c>
      <c r="H17" s="28" t="s">
        <v>139</v>
      </c>
      <c r="I17" s="29" t="s">
        <v>124</v>
      </c>
      <c r="J17" s="29" t="s">
        <v>39</v>
      </c>
      <c r="K17" s="29" t="s">
        <v>125</v>
      </c>
      <c r="L17" s="123">
        <f>SUM(M17:R17)</f>
        <v>377054.52999999997</v>
      </c>
      <c r="M17" s="25">
        <v>28279.09</v>
      </c>
      <c r="N17" s="25">
        <v>28279.09</v>
      </c>
      <c r="O17" s="25">
        <v>0</v>
      </c>
      <c r="P17" s="25">
        <v>0</v>
      </c>
      <c r="Q17" s="25">
        <v>320496.34999999998</v>
      </c>
      <c r="R17" s="25">
        <v>0</v>
      </c>
      <c r="S17" s="23">
        <v>42916</v>
      </c>
      <c r="T17" s="23">
        <v>42993</v>
      </c>
      <c r="U17" s="23">
        <v>43105</v>
      </c>
      <c r="V17" s="24">
        <v>2020</v>
      </c>
    </row>
    <row r="18" spans="2:25" ht="38.25" x14ac:dyDescent="0.25">
      <c r="B18" s="38" t="s">
        <v>528</v>
      </c>
      <c r="C18" s="27" t="s">
        <v>144</v>
      </c>
      <c r="D18" s="28" t="s">
        <v>145</v>
      </c>
      <c r="E18" s="28" t="s">
        <v>132</v>
      </c>
      <c r="F18" s="27" t="s">
        <v>121</v>
      </c>
      <c r="G18" s="28" t="s">
        <v>133</v>
      </c>
      <c r="H18" s="28" t="s">
        <v>139</v>
      </c>
      <c r="I18" s="29" t="s">
        <v>124</v>
      </c>
      <c r="J18" s="29" t="s">
        <v>39</v>
      </c>
      <c r="K18" s="29" t="s">
        <v>125</v>
      </c>
      <c r="L18" s="126">
        <f>SUM(M18:R18)</f>
        <v>557868.85</v>
      </c>
      <c r="M18" s="25">
        <v>41840.17</v>
      </c>
      <c r="N18" s="25">
        <v>41840.160000000003</v>
      </c>
      <c r="O18" s="25">
        <v>0</v>
      </c>
      <c r="P18" s="25">
        <v>0</v>
      </c>
      <c r="Q18" s="25">
        <v>474188.52</v>
      </c>
      <c r="R18" s="25">
        <v>0</v>
      </c>
      <c r="S18" s="23">
        <v>42917</v>
      </c>
      <c r="T18" s="23">
        <v>42993</v>
      </c>
      <c r="U18" s="23">
        <v>43125</v>
      </c>
      <c r="V18" s="24">
        <v>2019</v>
      </c>
      <c r="Y18" s="120"/>
    </row>
    <row r="19" spans="2:25" ht="38.25" x14ac:dyDescent="0.25">
      <c r="B19" s="38" t="s">
        <v>529</v>
      </c>
      <c r="C19" s="27" t="s">
        <v>146</v>
      </c>
      <c r="D19" s="28" t="s">
        <v>147</v>
      </c>
      <c r="E19" s="28" t="s">
        <v>148</v>
      </c>
      <c r="F19" s="27" t="s">
        <v>121</v>
      </c>
      <c r="G19" s="28" t="s">
        <v>149</v>
      </c>
      <c r="H19" s="28" t="s">
        <v>150</v>
      </c>
      <c r="I19" s="29" t="s">
        <v>124</v>
      </c>
      <c r="J19" s="29" t="s">
        <v>39</v>
      </c>
      <c r="K19" s="29" t="s">
        <v>125</v>
      </c>
      <c r="L19" s="126">
        <f>SUM(M19:R19)</f>
        <v>290086.33</v>
      </c>
      <c r="M19" s="25">
        <v>21756.48</v>
      </c>
      <c r="N19" s="25">
        <v>21756.47</v>
      </c>
      <c r="O19" s="25">
        <v>0</v>
      </c>
      <c r="P19" s="25">
        <v>0</v>
      </c>
      <c r="Q19" s="25">
        <v>246573.38</v>
      </c>
      <c r="R19" s="25">
        <v>0</v>
      </c>
      <c r="S19" s="23">
        <v>42947</v>
      </c>
      <c r="T19" s="23">
        <v>42993</v>
      </c>
      <c r="U19" s="23">
        <v>43115</v>
      </c>
      <c r="V19" s="24">
        <v>2020</v>
      </c>
    </row>
    <row r="20" spans="2:25" ht="38.25" x14ac:dyDescent="0.25">
      <c r="B20" s="37" t="s">
        <v>488</v>
      </c>
      <c r="C20" s="37"/>
      <c r="D20" s="37" t="s">
        <v>151</v>
      </c>
      <c r="E20" s="38" t="s">
        <v>39</v>
      </c>
      <c r="F20" s="38" t="s">
        <v>39</v>
      </c>
      <c r="G20" s="38" t="s">
        <v>39</v>
      </c>
      <c r="H20" s="38" t="s">
        <v>39</v>
      </c>
      <c r="I20" s="38" t="s">
        <v>39</v>
      </c>
      <c r="J20" s="38" t="s">
        <v>39</v>
      </c>
      <c r="K20" s="38" t="s">
        <v>39</v>
      </c>
      <c r="L20" s="124" t="s">
        <v>39</v>
      </c>
      <c r="M20" s="124" t="s">
        <v>39</v>
      </c>
      <c r="N20" s="124" t="s">
        <v>39</v>
      </c>
      <c r="O20" s="124" t="s">
        <v>39</v>
      </c>
      <c r="P20" s="124" t="s">
        <v>39</v>
      </c>
      <c r="Q20" s="124" t="s">
        <v>39</v>
      </c>
      <c r="R20" s="124" t="s">
        <v>39</v>
      </c>
      <c r="S20" s="38" t="s">
        <v>39</v>
      </c>
      <c r="T20" s="38" t="s">
        <v>39</v>
      </c>
      <c r="U20" s="38" t="s">
        <v>39</v>
      </c>
      <c r="V20" s="38"/>
    </row>
    <row r="21" spans="2:25" ht="38.25" x14ac:dyDescent="0.25">
      <c r="B21" s="27" t="s">
        <v>530</v>
      </c>
      <c r="C21" s="27" t="s">
        <v>152</v>
      </c>
      <c r="D21" s="27" t="s">
        <v>153</v>
      </c>
      <c r="E21" s="27" t="s">
        <v>132</v>
      </c>
      <c r="F21" s="27" t="s">
        <v>121</v>
      </c>
      <c r="G21" s="27" t="s">
        <v>154</v>
      </c>
      <c r="H21" s="27" t="s">
        <v>155</v>
      </c>
      <c r="I21" s="29" t="s">
        <v>124</v>
      </c>
      <c r="J21" s="29" t="s">
        <v>39</v>
      </c>
      <c r="K21" s="29" t="s">
        <v>125</v>
      </c>
      <c r="L21" s="51">
        <f>SUM(M21:R21)</f>
        <v>721036.6</v>
      </c>
      <c r="M21" s="33">
        <v>108155.49</v>
      </c>
      <c r="N21" s="33">
        <v>0</v>
      </c>
      <c r="O21" s="33">
        <v>0</v>
      </c>
      <c r="P21" s="33">
        <v>0</v>
      </c>
      <c r="Q21" s="33">
        <v>612881.11</v>
      </c>
      <c r="R21" s="33">
        <v>0</v>
      </c>
      <c r="S21" s="34">
        <v>42887</v>
      </c>
      <c r="T21" s="34">
        <v>43006</v>
      </c>
      <c r="U21" s="34">
        <v>43096</v>
      </c>
      <c r="V21" s="35">
        <v>2019</v>
      </c>
    </row>
    <row r="22" spans="2:25" ht="38.25" x14ac:dyDescent="0.25">
      <c r="B22" s="27" t="s">
        <v>531</v>
      </c>
      <c r="C22" s="27" t="s">
        <v>156</v>
      </c>
      <c r="D22" s="27" t="s">
        <v>157</v>
      </c>
      <c r="E22" s="27" t="s">
        <v>158</v>
      </c>
      <c r="F22" s="27" t="s">
        <v>121</v>
      </c>
      <c r="G22" s="27" t="s">
        <v>159</v>
      </c>
      <c r="H22" s="27" t="s">
        <v>155</v>
      </c>
      <c r="I22" s="29" t="s">
        <v>124</v>
      </c>
      <c r="J22" s="29" t="s">
        <v>39</v>
      </c>
      <c r="K22" s="29" t="s">
        <v>125</v>
      </c>
      <c r="L22" s="126">
        <f>SUM(M22:R22)</f>
        <v>143272.79999999999</v>
      </c>
      <c r="M22" s="33">
        <v>21490.92</v>
      </c>
      <c r="N22" s="33">
        <v>0</v>
      </c>
      <c r="O22" s="33">
        <v>0</v>
      </c>
      <c r="P22" s="33">
        <v>0</v>
      </c>
      <c r="Q22" s="33">
        <v>121781.88</v>
      </c>
      <c r="R22" s="33">
        <v>0</v>
      </c>
      <c r="S22" s="34">
        <v>42916</v>
      </c>
      <c r="T22" s="34">
        <v>43008</v>
      </c>
      <c r="U22" s="34">
        <v>43115</v>
      </c>
      <c r="V22" s="35">
        <v>2020</v>
      </c>
      <c r="Y22" s="120"/>
    </row>
    <row r="23" spans="2:25" ht="38.25" x14ac:dyDescent="0.25">
      <c r="B23" s="27" t="s">
        <v>532</v>
      </c>
      <c r="C23" s="27" t="s">
        <v>160</v>
      </c>
      <c r="D23" s="27" t="s">
        <v>161</v>
      </c>
      <c r="E23" s="27" t="s">
        <v>120</v>
      </c>
      <c r="F23" s="27" t="s">
        <v>121</v>
      </c>
      <c r="G23" s="27" t="s">
        <v>122</v>
      </c>
      <c r="H23" s="27" t="s">
        <v>155</v>
      </c>
      <c r="I23" s="29" t="s">
        <v>124</v>
      </c>
      <c r="J23" s="29" t="s">
        <v>39</v>
      </c>
      <c r="K23" s="29" t="s">
        <v>125</v>
      </c>
      <c r="L23" s="126">
        <f>SUM(M23:R23)</f>
        <v>188988.13</v>
      </c>
      <c r="M23" s="33">
        <v>56518.79</v>
      </c>
      <c r="N23" s="33">
        <v>0</v>
      </c>
      <c r="O23" s="33">
        <v>0</v>
      </c>
      <c r="P23" s="33">
        <v>0</v>
      </c>
      <c r="Q23" s="33">
        <v>132469.34</v>
      </c>
      <c r="R23" s="33">
        <v>0</v>
      </c>
      <c r="S23" s="34">
        <v>42887</v>
      </c>
      <c r="T23" s="34">
        <v>42993</v>
      </c>
      <c r="U23" s="34">
        <v>43102</v>
      </c>
      <c r="V23" s="35">
        <v>2019</v>
      </c>
    </row>
    <row r="24" spans="2:25" ht="51" x14ac:dyDescent="0.25">
      <c r="B24" s="27" t="s">
        <v>533</v>
      </c>
      <c r="C24" s="27" t="s">
        <v>162</v>
      </c>
      <c r="D24" s="27" t="s">
        <v>163</v>
      </c>
      <c r="E24" s="27" t="s">
        <v>128</v>
      </c>
      <c r="F24" s="27" t="s">
        <v>121</v>
      </c>
      <c r="G24" s="27" t="s">
        <v>129</v>
      </c>
      <c r="H24" s="27" t="s">
        <v>155</v>
      </c>
      <c r="I24" s="29" t="s">
        <v>124</v>
      </c>
      <c r="J24" s="29" t="s">
        <v>39</v>
      </c>
      <c r="K24" s="29" t="s">
        <v>125</v>
      </c>
      <c r="L24" s="126">
        <f>SUM(M24:R24)</f>
        <v>492274.18</v>
      </c>
      <c r="M24" s="33">
        <v>73841.13</v>
      </c>
      <c r="N24" s="33">
        <v>0</v>
      </c>
      <c r="O24" s="33">
        <v>0</v>
      </c>
      <c r="P24" s="33">
        <v>0</v>
      </c>
      <c r="Q24" s="33">
        <v>418433.05</v>
      </c>
      <c r="R24" s="33">
        <v>0</v>
      </c>
      <c r="S24" s="34">
        <v>42916</v>
      </c>
      <c r="T24" s="34">
        <v>43008</v>
      </c>
      <c r="U24" s="34">
        <v>43100</v>
      </c>
      <c r="V24" s="35">
        <v>2020</v>
      </c>
    </row>
    <row r="25" spans="2:25" ht="38.25" x14ac:dyDescent="0.25">
      <c r="B25" s="27" t="s">
        <v>534</v>
      </c>
      <c r="C25" s="27" t="s">
        <v>164</v>
      </c>
      <c r="D25" s="27" t="s">
        <v>165</v>
      </c>
      <c r="E25" s="27" t="s">
        <v>148</v>
      </c>
      <c r="F25" s="27" t="s">
        <v>121</v>
      </c>
      <c r="G25" s="27" t="s">
        <v>166</v>
      </c>
      <c r="H25" s="27" t="s">
        <v>155</v>
      </c>
      <c r="I25" s="29" t="s">
        <v>124</v>
      </c>
      <c r="J25" s="29" t="s">
        <v>39</v>
      </c>
      <c r="K25" s="29" t="s">
        <v>125</v>
      </c>
      <c r="L25" s="126">
        <f>SUM(M25:R25)</f>
        <v>374285.3</v>
      </c>
      <c r="M25" s="33">
        <v>56142.8</v>
      </c>
      <c r="N25" s="33">
        <v>0</v>
      </c>
      <c r="O25" s="33">
        <v>0</v>
      </c>
      <c r="P25" s="33">
        <v>0</v>
      </c>
      <c r="Q25" s="33">
        <v>318142.5</v>
      </c>
      <c r="R25" s="33">
        <v>0</v>
      </c>
      <c r="S25" s="34">
        <v>42916</v>
      </c>
      <c r="T25" s="34">
        <v>43160</v>
      </c>
      <c r="U25" s="34">
        <v>43234</v>
      </c>
      <c r="V25" s="35">
        <v>2020</v>
      </c>
    </row>
    <row r="26" spans="2:25" ht="38.25" x14ac:dyDescent="0.25">
      <c r="B26" s="37" t="s">
        <v>489</v>
      </c>
      <c r="C26" s="37"/>
      <c r="D26" s="37" t="s">
        <v>167</v>
      </c>
      <c r="E26" s="29" t="s">
        <v>39</v>
      </c>
      <c r="F26" s="29" t="s">
        <v>39</v>
      </c>
      <c r="G26" s="29" t="s">
        <v>39</v>
      </c>
      <c r="H26" s="29" t="s">
        <v>39</v>
      </c>
      <c r="I26" s="29" t="s">
        <v>39</v>
      </c>
      <c r="J26" s="29" t="s">
        <v>39</v>
      </c>
      <c r="K26" s="29" t="s">
        <v>39</v>
      </c>
      <c r="L26" s="33" t="s">
        <v>39</v>
      </c>
      <c r="M26" s="33" t="s">
        <v>39</v>
      </c>
      <c r="N26" s="33" t="s">
        <v>39</v>
      </c>
      <c r="O26" s="33" t="s">
        <v>39</v>
      </c>
      <c r="P26" s="33" t="s">
        <v>39</v>
      </c>
      <c r="Q26" s="33" t="s">
        <v>39</v>
      </c>
      <c r="R26" s="33" t="s">
        <v>39</v>
      </c>
      <c r="S26" s="29" t="s">
        <v>39</v>
      </c>
      <c r="T26" s="29" t="s">
        <v>39</v>
      </c>
      <c r="U26" s="29" t="s">
        <v>39</v>
      </c>
      <c r="V26" s="29" t="s">
        <v>39</v>
      </c>
    </row>
    <row r="27" spans="2:25" ht="38.25" x14ac:dyDescent="0.25">
      <c r="B27" s="37" t="s">
        <v>490</v>
      </c>
      <c r="C27" s="37"/>
      <c r="D27" s="37" t="s">
        <v>168</v>
      </c>
      <c r="E27" s="29" t="s">
        <v>39</v>
      </c>
      <c r="F27" s="29" t="s">
        <v>39</v>
      </c>
      <c r="G27" s="29" t="s">
        <v>39</v>
      </c>
      <c r="H27" s="29" t="s">
        <v>39</v>
      </c>
      <c r="I27" s="29" t="s">
        <v>39</v>
      </c>
      <c r="J27" s="29" t="s">
        <v>39</v>
      </c>
      <c r="K27" s="29" t="s">
        <v>39</v>
      </c>
      <c r="L27" s="33" t="s">
        <v>39</v>
      </c>
      <c r="M27" s="33" t="s">
        <v>39</v>
      </c>
      <c r="N27" s="33" t="s">
        <v>39</v>
      </c>
      <c r="O27" s="33" t="s">
        <v>39</v>
      </c>
      <c r="P27" s="33" t="s">
        <v>39</v>
      </c>
      <c r="Q27" s="33" t="s">
        <v>39</v>
      </c>
      <c r="R27" s="33" t="s">
        <v>39</v>
      </c>
      <c r="S27" s="29" t="s">
        <v>39</v>
      </c>
      <c r="T27" s="29" t="s">
        <v>39</v>
      </c>
      <c r="U27" s="29" t="s">
        <v>39</v>
      </c>
      <c r="V27" s="29" t="s">
        <v>39</v>
      </c>
    </row>
    <row r="28" spans="2:25" ht="38.25" x14ac:dyDescent="0.25">
      <c r="B28" s="37" t="s">
        <v>491</v>
      </c>
      <c r="C28" s="37"/>
      <c r="D28" s="37" t="s">
        <v>169</v>
      </c>
      <c r="E28" s="29" t="s">
        <v>39</v>
      </c>
      <c r="F28" s="29" t="s">
        <v>39</v>
      </c>
      <c r="G28" s="29" t="s">
        <v>39</v>
      </c>
      <c r="H28" s="29" t="s">
        <v>39</v>
      </c>
      <c r="I28" s="29" t="s">
        <v>39</v>
      </c>
      <c r="J28" s="29" t="s">
        <v>39</v>
      </c>
      <c r="K28" s="29" t="s">
        <v>39</v>
      </c>
      <c r="L28" s="33" t="s">
        <v>39</v>
      </c>
      <c r="M28" s="33" t="s">
        <v>39</v>
      </c>
      <c r="N28" s="33" t="s">
        <v>39</v>
      </c>
      <c r="O28" s="33" t="s">
        <v>39</v>
      </c>
      <c r="P28" s="33" t="s">
        <v>39</v>
      </c>
      <c r="Q28" s="33" t="s">
        <v>39</v>
      </c>
      <c r="R28" s="33" t="s">
        <v>39</v>
      </c>
      <c r="S28" s="29" t="s">
        <v>39</v>
      </c>
      <c r="T28" s="29" t="s">
        <v>39</v>
      </c>
      <c r="U28" s="29" t="s">
        <v>39</v>
      </c>
      <c r="V28" s="29" t="s">
        <v>39</v>
      </c>
    </row>
    <row r="29" spans="2:25" ht="51" x14ac:dyDescent="0.25">
      <c r="B29" s="27" t="s">
        <v>535</v>
      </c>
      <c r="C29" s="27" t="s">
        <v>170</v>
      </c>
      <c r="D29" s="27" t="s">
        <v>171</v>
      </c>
      <c r="E29" s="27" t="s">
        <v>120</v>
      </c>
      <c r="F29" s="27" t="s">
        <v>172</v>
      </c>
      <c r="G29" s="27" t="s">
        <v>122</v>
      </c>
      <c r="H29" s="27" t="s">
        <v>173</v>
      </c>
      <c r="I29" s="29" t="s">
        <v>124</v>
      </c>
      <c r="J29" s="29" t="s">
        <v>174</v>
      </c>
      <c r="K29" s="29" t="s">
        <v>125</v>
      </c>
      <c r="L29" s="122">
        <f>SUM(M29:R29)</f>
        <v>692819.57000000007</v>
      </c>
      <c r="M29" s="33">
        <v>103922.94</v>
      </c>
      <c r="N29" s="33">
        <v>0</v>
      </c>
      <c r="O29" s="33">
        <v>0</v>
      </c>
      <c r="P29" s="33">
        <v>0</v>
      </c>
      <c r="Q29" s="33">
        <v>588896.63</v>
      </c>
      <c r="R29" s="33">
        <v>0</v>
      </c>
      <c r="S29" s="34">
        <v>42552</v>
      </c>
      <c r="T29" s="34">
        <v>42671</v>
      </c>
      <c r="U29" s="34">
        <v>42768</v>
      </c>
      <c r="V29" s="35">
        <v>2019</v>
      </c>
      <c r="Y29" s="120"/>
    </row>
    <row r="30" spans="2:25" ht="38.25" x14ac:dyDescent="0.25">
      <c r="B30" s="37" t="s">
        <v>492</v>
      </c>
      <c r="C30" s="37"/>
      <c r="D30" s="37" t="s">
        <v>175</v>
      </c>
      <c r="E30" s="38" t="s">
        <v>39</v>
      </c>
      <c r="F30" s="38" t="s">
        <v>39</v>
      </c>
      <c r="G30" s="38" t="s">
        <v>39</v>
      </c>
      <c r="H30" s="38" t="s">
        <v>39</v>
      </c>
      <c r="I30" s="38" t="s">
        <v>39</v>
      </c>
      <c r="J30" s="38" t="s">
        <v>39</v>
      </c>
      <c r="K30" s="38" t="s">
        <v>39</v>
      </c>
      <c r="L30" s="124" t="s">
        <v>39</v>
      </c>
      <c r="M30" s="124" t="s">
        <v>39</v>
      </c>
      <c r="N30" s="124" t="s">
        <v>39</v>
      </c>
      <c r="O30" s="124" t="s">
        <v>39</v>
      </c>
      <c r="P30" s="124" t="s">
        <v>39</v>
      </c>
      <c r="Q30" s="124" t="s">
        <v>39</v>
      </c>
      <c r="R30" s="124" t="s">
        <v>39</v>
      </c>
      <c r="S30" s="38" t="s">
        <v>39</v>
      </c>
      <c r="T30" s="38" t="s">
        <v>39</v>
      </c>
      <c r="U30" s="38" t="s">
        <v>39</v>
      </c>
      <c r="V30" s="38"/>
    </row>
    <row r="31" spans="2:25" ht="51" x14ac:dyDescent="0.25">
      <c r="B31" s="27" t="s">
        <v>536</v>
      </c>
      <c r="C31" s="27" t="s">
        <v>176</v>
      </c>
      <c r="D31" s="27" t="s">
        <v>177</v>
      </c>
      <c r="E31" s="27" t="s">
        <v>137</v>
      </c>
      <c r="F31" s="27" t="s">
        <v>172</v>
      </c>
      <c r="G31" s="27" t="s">
        <v>159</v>
      </c>
      <c r="H31" s="27" t="s">
        <v>178</v>
      </c>
      <c r="I31" s="29" t="s">
        <v>124</v>
      </c>
      <c r="J31" s="29" t="s">
        <v>174</v>
      </c>
      <c r="K31" s="29" t="s">
        <v>125</v>
      </c>
      <c r="L31" s="122">
        <f>SUM(M31:R31)</f>
        <v>648236</v>
      </c>
      <c r="M31" s="33">
        <v>97236</v>
      </c>
      <c r="N31" s="33">
        <v>0</v>
      </c>
      <c r="O31" s="33">
        <v>0</v>
      </c>
      <c r="P31" s="33">
        <v>0</v>
      </c>
      <c r="Q31" s="33">
        <v>551000</v>
      </c>
      <c r="R31" s="33">
        <v>0</v>
      </c>
      <c r="S31" s="34">
        <v>42644</v>
      </c>
      <c r="T31" s="34">
        <v>42886</v>
      </c>
      <c r="U31" s="34">
        <v>42961</v>
      </c>
      <c r="V31" s="35">
        <v>2020</v>
      </c>
      <c r="Y31" s="120"/>
    </row>
    <row r="32" spans="2:25" ht="38.25" x14ac:dyDescent="0.25">
      <c r="B32" s="27" t="s">
        <v>537</v>
      </c>
      <c r="C32" s="27" t="s">
        <v>179</v>
      </c>
      <c r="D32" s="27" t="s">
        <v>180</v>
      </c>
      <c r="E32" s="27" t="s">
        <v>132</v>
      </c>
      <c r="F32" s="27" t="s">
        <v>172</v>
      </c>
      <c r="G32" s="27" t="s">
        <v>133</v>
      </c>
      <c r="H32" s="27" t="s">
        <v>178</v>
      </c>
      <c r="I32" s="29" t="s">
        <v>124</v>
      </c>
      <c r="J32" s="29" t="s">
        <v>174</v>
      </c>
      <c r="K32" s="29" t="s">
        <v>125</v>
      </c>
      <c r="L32" s="122">
        <f>SUM(M32:R32)</f>
        <v>582850</v>
      </c>
      <c r="M32" s="33">
        <v>104850</v>
      </c>
      <c r="N32" s="33">
        <v>0</v>
      </c>
      <c r="O32" s="33">
        <v>0</v>
      </c>
      <c r="P32" s="33">
        <v>0</v>
      </c>
      <c r="Q32" s="33">
        <v>478000</v>
      </c>
      <c r="R32" s="33">
        <v>0</v>
      </c>
      <c r="S32" s="34">
        <v>42644</v>
      </c>
      <c r="T32" s="34">
        <v>42825</v>
      </c>
      <c r="U32" s="34">
        <v>42934</v>
      </c>
      <c r="V32" s="35">
        <v>2018</v>
      </c>
    </row>
    <row r="33" spans="2:25" ht="38.25" x14ac:dyDescent="0.25">
      <c r="B33" s="37" t="s">
        <v>493</v>
      </c>
      <c r="C33" s="37"/>
      <c r="D33" s="37" t="s">
        <v>181</v>
      </c>
      <c r="E33" s="29" t="s">
        <v>39</v>
      </c>
      <c r="F33" s="29" t="s">
        <v>39</v>
      </c>
      <c r="G33" s="29" t="s">
        <v>39</v>
      </c>
      <c r="H33" s="29" t="s">
        <v>39</v>
      </c>
      <c r="I33" s="29" t="s">
        <v>39</v>
      </c>
      <c r="J33" s="29" t="s">
        <v>39</v>
      </c>
      <c r="K33" s="29" t="s">
        <v>39</v>
      </c>
      <c r="L33" s="33" t="s">
        <v>39</v>
      </c>
      <c r="M33" s="33" t="s">
        <v>39</v>
      </c>
      <c r="N33" s="33" t="s">
        <v>39</v>
      </c>
      <c r="O33" s="33" t="s">
        <v>39</v>
      </c>
      <c r="P33" s="33" t="s">
        <v>39</v>
      </c>
      <c r="Q33" s="33" t="s">
        <v>39</v>
      </c>
      <c r="R33" s="33" t="s">
        <v>39</v>
      </c>
      <c r="S33" s="29" t="s">
        <v>39</v>
      </c>
      <c r="T33" s="29" t="s">
        <v>39</v>
      </c>
      <c r="U33" s="29" t="s">
        <v>39</v>
      </c>
      <c r="V33" s="29" t="s">
        <v>39</v>
      </c>
    </row>
    <row r="34" spans="2:25" ht="25.5" x14ac:dyDescent="0.25">
      <c r="B34" s="37" t="s">
        <v>494</v>
      </c>
      <c r="C34" s="37"/>
      <c r="D34" s="37" t="s">
        <v>182</v>
      </c>
      <c r="E34" s="29" t="s">
        <v>39</v>
      </c>
      <c r="F34" s="29" t="s">
        <v>39</v>
      </c>
      <c r="G34" s="29" t="s">
        <v>39</v>
      </c>
      <c r="H34" s="29" t="s">
        <v>39</v>
      </c>
      <c r="I34" s="29" t="s">
        <v>39</v>
      </c>
      <c r="J34" s="29" t="s">
        <v>39</v>
      </c>
      <c r="K34" s="29" t="s">
        <v>39</v>
      </c>
      <c r="L34" s="33" t="s">
        <v>39</v>
      </c>
      <c r="M34" s="33" t="s">
        <v>39</v>
      </c>
      <c r="N34" s="33" t="s">
        <v>39</v>
      </c>
      <c r="O34" s="33" t="s">
        <v>39</v>
      </c>
      <c r="P34" s="33" t="s">
        <v>39</v>
      </c>
      <c r="Q34" s="33" t="s">
        <v>39</v>
      </c>
      <c r="R34" s="33" t="s">
        <v>39</v>
      </c>
      <c r="S34" s="29" t="s">
        <v>39</v>
      </c>
      <c r="T34" s="29" t="s">
        <v>39</v>
      </c>
      <c r="U34" s="29" t="s">
        <v>39</v>
      </c>
      <c r="V34" s="29" t="s">
        <v>39</v>
      </c>
    </row>
    <row r="35" spans="2:25" ht="38.25" x14ac:dyDescent="0.25">
      <c r="B35" s="37" t="s">
        <v>495</v>
      </c>
      <c r="C35" s="37"/>
      <c r="D35" s="37" t="s">
        <v>183</v>
      </c>
      <c r="E35" s="29" t="s">
        <v>39</v>
      </c>
      <c r="F35" s="29" t="s">
        <v>39</v>
      </c>
      <c r="G35" s="29" t="s">
        <v>39</v>
      </c>
      <c r="H35" s="29" t="s">
        <v>39</v>
      </c>
      <c r="I35" s="29" t="s">
        <v>39</v>
      </c>
      <c r="J35" s="29" t="s">
        <v>39</v>
      </c>
      <c r="K35" s="29" t="s">
        <v>39</v>
      </c>
      <c r="L35" s="33" t="s">
        <v>39</v>
      </c>
      <c r="M35" s="33" t="s">
        <v>39</v>
      </c>
      <c r="N35" s="33" t="s">
        <v>39</v>
      </c>
      <c r="O35" s="33" t="s">
        <v>39</v>
      </c>
      <c r="P35" s="33" t="s">
        <v>39</v>
      </c>
      <c r="Q35" s="33" t="s">
        <v>39</v>
      </c>
      <c r="R35" s="33" t="s">
        <v>39</v>
      </c>
      <c r="S35" s="29" t="s">
        <v>39</v>
      </c>
      <c r="T35" s="29" t="s">
        <v>39</v>
      </c>
      <c r="U35" s="29" t="s">
        <v>39</v>
      </c>
      <c r="V35" s="29" t="s">
        <v>39</v>
      </c>
    </row>
    <row r="36" spans="2:25" ht="51" x14ac:dyDescent="0.25">
      <c r="B36" s="19" t="s">
        <v>538</v>
      </c>
      <c r="C36" s="39" t="s">
        <v>184</v>
      </c>
      <c r="D36" s="19" t="s">
        <v>185</v>
      </c>
      <c r="E36" s="19" t="s">
        <v>186</v>
      </c>
      <c r="F36" s="19" t="s">
        <v>187</v>
      </c>
      <c r="G36" s="19" t="s">
        <v>122</v>
      </c>
      <c r="H36" s="19" t="s">
        <v>188</v>
      </c>
      <c r="I36" s="20" t="s">
        <v>124</v>
      </c>
      <c r="J36" s="20" t="s">
        <v>39</v>
      </c>
      <c r="K36" s="20" t="s">
        <v>125</v>
      </c>
      <c r="L36" s="122">
        <f>SUM(M36:R36)</f>
        <v>78314.27</v>
      </c>
      <c r="M36" s="40">
        <v>0</v>
      </c>
      <c r="N36" s="40">
        <v>11747.14</v>
      </c>
      <c r="O36" s="40">
        <v>0</v>
      </c>
      <c r="P36" s="40">
        <v>0</v>
      </c>
      <c r="Q36" s="40">
        <v>66567.13</v>
      </c>
      <c r="R36" s="40">
        <v>0</v>
      </c>
      <c r="S36" s="41">
        <v>42662</v>
      </c>
      <c r="T36" s="42">
        <v>42736</v>
      </c>
      <c r="U36" s="42">
        <v>42843</v>
      </c>
      <c r="V36" s="43">
        <v>2017</v>
      </c>
      <c r="Y36" s="120"/>
    </row>
    <row r="37" spans="2:25" ht="51" x14ac:dyDescent="0.25">
      <c r="B37" s="19" t="s">
        <v>539</v>
      </c>
      <c r="C37" s="27" t="s">
        <v>189</v>
      </c>
      <c r="D37" s="19" t="s">
        <v>190</v>
      </c>
      <c r="E37" s="19" t="s">
        <v>132</v>
      </c>
      <c r="F37" s="19" t="s">
        <v>187</v>
      </c>
      <c r="G37" s="19" t="s">
        <v>133</v>
      </c>
      <c r="H37" s="19" t="s">
        <v>188</v>
      </c>
      <c r="I37" s="20" t="s">
        <v>124</v>
      </c>
      <c r="J37" s="20" t="s">
        <v>39</v>
      </c>
      <c r="K37" s="20" t="s">
        <v>125</v>
      </c>
      <c r="L37" s="122">
        <f>SUM(M37:R37)</f>
        <v>424473.92000000004</v>
      </c>
      <c r="M37" s="40">
        <v>63671.09</v>
      </c>
      <c r="N37" s="40">
        <v>0</v>
      </c>
      <c r="O37" s="40">
        <v>0</v>
      </c>
      <c r="P37" s="40">
        <v>0</v>
      </c>
      <c r="Q37" s="40">
        <v>360802.83</v>
      </c>
      <c r="R37" s="40">
        <v>0</v>
      </c>
      <c r="S37" s="41">
        <v>42724</v>
      </c>
      <c r="T37" s="42">
        <v>42795</v>
      </c>
      <c r="U37" s="42">
        <v>42898</v>
      </c>
      <c r="V37" s="43">
        <v>2019</v>
      </c>
      <c r="Y37" s="120"/>
    </row>
    <row r="38" spans="2:25" ht="76.5" x14ac:dyDescent="0.25">
      <c r="B38" s="19" t="s">
        <v>540</v>
      </c>
      <c r="C38" s="27" t="s">
        <v>191</v>
      </c>
      <c r="D38" s="19" t="s">
        <v>192</v>
      </c>
      <c r="E38" s="19" t="s">
        <v>193</v>
      </c>
      <c r="F38" s="19" t="s">
        <v>187</v>
      </c>
      <c r="G38" s="19" t="s">
        <v>166</v>
      </c>
      <c r="H38" s="19" t="s">
        <v>188</v>
      </c>
      <c r="I38" s="20" t="s">
        <v>124</v>
      </c>
      <c r="J38" s="20" t="s">
        <v>39</v>
      </c>
      <c r="K38" s="20" t="s">
        <v>125</v>
      </c>
      <c r="L38" s="122">
        <f>SUM(M38:R38)</f>
        <v>191592.03</v>
      </c>
      <c r="M38" s="40">
        <v>0</v>
      </c>
      <c r="N38" s="40">
        <v>28677.15</v>
      </c>
      <c r="O38" s="40">
        <v>411.03</v>
      </c>
      <c r="P38" s="40">
        <v>0</v>
      </c>
      <c r="Q38" s="40">
        <v>162503.85</v>
      </c>
      <c r="R38" s="40">
        <v>0</v>
      </c>
      <c r="S38" s="41">
        <v>43393</v>
      </c>
      <c r="T38" s="42">
        <v>43454</v>
      </c>
      <c r="U38" s="42">
        <v>43544</v>
      </c>
      <c r="V38" s="44">
        <v>2021</v>
      </c>
    </row>
    <row r="39" spans="2:25" ht="51" x14ac:dyDescent="0.25">
      <c r="B39" s="19" t="s">
        <v>541</v>
      </c>
      <c r="C39" s="27" t="s">
        <v>194</v>
      </c>
      <c r="D39" s="19" t="s">
        <v>195</v>
      </c>
      <c r="E39" s="19" t="s">
        <v>196</v>
      </c>
      <c r="F39" s="19" t="s">
        <v>187</v>
      </c>
      <c r="G39" s="19" t="s">
        <v>129</v>
      </c>
      <c r="H39" s="19" t="s">
        <v>188</v>
      </c>
      <c r="I39" s="20" t="s">
        <v>124</v>
      </c>
      <c r="J39" s="20" t="s">
        <v>39</v>
      </c>
      <c r="K39" s="20" t="s">
        <v>125</v>
      </c>
      <c r="L39" s="122">
        <f>SUM(M39:R39)</f>
        <v>349285.84</v>
      </c>
      <c r="M39" s="40">
        <v>0</v>
      </c>
      <c r="N39" s="40">
        <v>52392.88</v>
      </c>
      <c r="O39" s="40">
        <v>0</v>
      </c>
      <c r="P39" s="40">
        <v>0</v>
      </c>
      <c r="Q39" s="40">
        <v>296892.96000000002</v>
      </c>
      <c r="R39" s="40">
        <v>0</v>
      </c>
      <c r="S39" s="41">
        <v>42662</v>
      </c>
      <c r="T39" s="42">
        <v>42736</v>
      </c>
      <c r="U39" s="42">
        <v>42845</v>
      </c>
      <c r="V39" s="43">
        <v>2019</v>
      </c>
    </row>
    <row r="40" spans="2:25" ht="51" x14ac:dyDescent="0.25">
      <c r="B40" s="37" t="s">
        <v>496</v>
      </c>
      <c r="C40" s="37"/>
      <c r="D40" s="37" t="s">
        <v>197</v>
      </c>
      <c r="E40" s="29" t="s">
        <v>39</v>
      </c>
      <c r="F40" s="29" t="s">
        <v>39</v>
      </c>
      <c r="G40" s="29" t="s">
        <v>39</v>
      </c>
      <c r="H40" s="29" t="s">
        <v>39</v>
      </c>
      <c r="I40" s="29" t="s">
        <v>39</v>
      </c>
      <c r="J40" s="29" t="s">
        <v>39</v>
      </c>
      <c r="K40" s="29" t="s">
        <v>39</v>
      </c>
      <c r="L40" s="33" t="s">
        <v>39</v>
      </c>
      <c r="M40" s="33" t="s">
        <v>39</v>
      </c>
      <c r="N40" s="33" t="s">
        <v>39</v>
      </c>
      <c r="O40" s="33" t="s">
        <v>39</v>
      </c>
      <c r="P40" s="33" t="s">
        <v>39</v>
      </c>
      <c r="Q40" s="33" t="s">
        <v>39</v>
      </c>
      <c r="R40" s="33" t="s">
        <v>39</v>
      </c>
      <c r="S40" s="29" t="s">
        <v>39</v>
      </c>
      <c r="T40" s="29" t="s">
        <v>39</v>
      </c>
      <c r="U40" s="29" t="s">
        <v>39</v>
      </c>
      <c r="V40" s="29" t="s">
        <v>39</v>
      </c>
    </row>
    <row r="41" spans="2:25" ht="25.5" x14ac:dyDescent="0.25">
      <c r="B41" s="37" t="s">
        <v>497</v>
      </c>
      <c r="C41" s="37"/>
      <c r="D41" s="37" t="s">
        <v>198</v>
      </c>
      <c r="E41" s="29" t="s">
        <v>39</v>
      </c>
      <c r="F41" s="29" t="s">
        <v>39</v>
      </c>
      <c r="G41" s="29" t="s">
        <v>39</v>
      </c>
      <c r="H41" s="29" t="s">
        <v>39</v>
      </c>
      <c r="I41" s="29" t="s">
        <v>39</v>
      </c>
      <c r="J41" s="29" t="s">
        <v>39</v>
      </c>
      <c r="K41" s="29" t="s">
        <v>39</v>
      </c>
      <c r="L41" s="33" t="s">
        <v>39</v>
      </c>
      <c r="M41" s="33" t="s">
        <v>39</v>
      </c>
      <c r="N41" s="33" t="s">
        <v>39</v>
      </c>
      <c r="O41" s="33" t="s">
        <v>39</v>
      </c>
      <c r="P41" s="33" t="s">
        <v>39</v>
      </c>
      <c r="Q41" s="33" t="s">
        <v>39</v>
      </c>
      <c r="R41" s="33" t="s">
        <v>39</v>
      </c>
      <c r="S41" s="29" t="s">
        <v>39</v>
      </c>
      <c r="T41" s="29" t="s">
        <v>39</v>
      </c>
      <c r="U41" s="29" t="s">
        <v>39</v>
      </c>
      <c r="V41" s="29" t="s">
        <v>39</v>
      </c>
    </row>
    <row r="42" spans="2:25" ht="51" x14ac:dyDescent="0.25">
      <c r="B42" s="27" t="s">
        <v>542</v>
      </c>
      <c r="C42" s="27" t="s">
        <v>199</v>
      </c>
      <c r="D42" s="27" t="s">
        <v>200</v>
      </c>
      <c r="E42" s="27" t="s">
        <v>148</v>
      </c>
      <c r="F42" s="27" t="s">
        <v>187</v>
      </c>
      <c r="G42" s="27" t="s">
        <v>166</v>
      </c>
      <c r="H42" s="27" t="s">
        <v>201</v>
      </c>
      <c r="I42" s="29" t="s">
        <v>124</v>
      </c>
      <c r="J42" s="29" t="s">
        <v>39</v>
      </c>
      <c r="K42" s="29" t="s">
        <v>125</v>
      </c>
      <c r="L42" s="122">
        <f>SUM(M42:R42)</f>
        <v>382769.30000000005</v>
      </c>
      <c r="M42" s="33">
        <v>57419.22</v>
      </c>
      <c r="N42" s="33">
        <v>0</v>
      </c>
      <c r="O42" s="33">
        <v>0</v>
      </c>
      <c r="P42" s="33">
        <v>0</v>
      </c>
      <c r="Q42" s="33">
        <v>325350.08</v>
      </c>
      <c r="R42" s="33">
        <v>0</v>
      </c>
      <c r="S42" s="34">
        <v>42430</v>
      </c>
      <c r="T42" s="34">
        <v>42489</v>
      </c>
      <c r="U42" s="34">
        <v>42618</v>
      </c>
      <c r="V42" s="35">
        <v>2021</v>
      </c>
      <c r="Y42" s="120"/>
    </row>
    <row r="43" spans="2:25" ht="51" x14ac:dyDescent="0.25">
      <c r="B43" s="27" t="s">
        <v>543</v>
      </c>
      <c r="C43" s="27" t="s">
        <v>202</v>
      </c>
      <c r="D43" s="27" t="s">
        <v>203</v>
      </c>
      <c r="E43" s="27" t="s">
        <v>132</v>
      </c>
      <c r="F43" s="27" t="s">
        <v>187</v>
      </c>
      <c r="G43" s="27" t="s">
        <v>133</v>
      </c>
      <c r="H43" s="27" t="s">
        <v>201</v>
      </c>
      <c r="I43" s="29" t="s">
        <v>124</v>
      </c>
      <c r="J43" s="29" t="s">
        <v>39</v>
      </c>
      <c r="K43" s="29" t="s">
        <v>125</v>
      </c>
      <c r="L43" s="122">
        <f>SUM(M43:R43)</f>
        <v>1811014.1600000001</v>
      </c>
      <c r="M43" s="33">
        <v>271652.12</v>
      </c>
      <c r="N43" s="33">
        <v>0</v>
      </c>
      <c r="O43" s="33">
        <v>0</v>
      </c>
      <c r="P43" s="33">
        <v>0</v>
      </c>
      <c r="Q43" s="33">
        <v>1539362.04</v>
      </c>
      <c r="R43" s="33">
        <v>0</v>
      </c>
      <c r="S43" s="34">
        <v>42430</v>
      </c>
      <c r="T43" s="34">
        <v>42522</v>
      </c>
      <c r="U43" s="34">
        <v>42608</v>
      </c>
      <c r="V43" s="35">
        <v>2019</v>
      </c>
      <c r="Y43" s="120"/>
    </row>
    <row r="44" spans="2:25" ht="51" x14ac:dyDescent="0.25">
      <c r="B44" s="27" t="s">
        <v>544</v>
      </c>
      <c r="C44" s="27" t="s">
        <v>204</v>
      </c>
      <c r="D44" s="27" t="s">
        <v>205</v>
      </c>
      <c r="E44" s="27" t="s">
        <v>137</v>
      </c>
      <c r="F44" s="27" t="s">
        <v>187</v>
      </c>
      <c r="G44" s="27" t="s">
        <v>159</v>
      </c>
      <c r="H44" s="27" t="s">
        <v>201</v>
      </c>
      <c r="I44" s="29" t="s">
        <v>124</v>
      </c>
      <c r="J44" s="29" t="s">
        <v>39</v>
      </c>
      <c r="K44" s="29" t="s">
        <v>125</v>
      </c>
      <c r="L44" s="122">
        <f>SUM(M44:R44)</f>
        <v>310380.90000000002</v>
      </c>
      <c r="M44" s="33">
        <v>46557.14</v>
      </c>
      <c r="N44" s="33">
        <v>0</v>
      </c>
      <c r="O44" s="33">
        <v>0</v>
      </c>
      <c r="P44" s="33">
        <v>0</v>
      </c>
      <c r="Q44" s="33">
        <v>263823.76</v>
      </c>
      <c r="R44" s="33">
        <v>0</v>
      </c>
      <c r="S44" s="34">
        <v>42430</v>
      </c>
      <c r="T44" s="34">
        <v>42522</v>
      </c>
      <c r="U44" s="34">
        <v>42618</v>
      </c>
      <c r="V44" s="35">
        <v>2021</v>
      </c>
    </row>
    <row r="45" spans="2:25" ht="51" x14ac:dyDescent="0.25">
      <c r="B45" s="27" t="s">
        <v>545</v>
      </c>
      <c r="C45" s="27" t="s">
        <v>206</v>
      </c>
      <c r="D45" s="27" t="s">
        <v>207</v>
      </c>
      <c r="E45" s="27" t="s">
        <v>120</v>
      </c>
      <c r="F45" s="27" t="s">
        <v>187</v>
      </c>
      <c r="G45" s="27" t="s">
        <v>122</v>
      </c>
      <c r="H45" s="27" t="s">
        <v>201</v>
      </c>
      <c r="I45" s="29" t="s">
        <v>124</v>
      </c>
      <c r="J45" s="29" t="s">
        <v>39</v>
      </c>
      <c r="K45" s="29" t="s">
        <v>125</v>
      </c>
      <c r="L45" s="122">
        <f>SUM(M45:R45)</f>
        <v>151518.99</v>
      </c>
      <c r="M45" s="33">
        <v>22727.85</v>
      </c>
      <c r="N45" s="33">
        <v>0</v>
      </c>
      <c r="O45" s="33">
        <v>0</v>
      </c>
      <c r="P45" s="33">
        <v>0</v>
      </c>
      <c r="Q45" s="33">
        <v>128791.14</v>
      </c>
      <c r="R45" s="33">
        <v>0</v>
      </c>
      <c r="S45" s="34">
        <v>42430</v>
      </c>
      <c r="T45" s="34">
        <v>42522</v>
      </c>
      <c r="U45" s="34">
        <v>42611</v>
      </c>
      <c r="V45" s="35">
        <v>2017</v>
      </c>
    </row>
    <row r="46" spans="2:25" ht="51" x14ac:dyDescent="0.25">
      <c r="B46" s="27" t="s">
        <v>546</v>
      </c>
      <c r="C46" s="27" t="s">
        <v>208</v>
      </c>
      <c r="D46" s="27" t="s">
        <v>209</v>
      </c>
      <c r="E46" s="27" t="s">
        <v>128</v>
      </c>
      <c r="F46" s="27" t="s">
        <v>187</v>
      </c>
      <c r="G46" s="27" t="s">
        <v>129</v>
      </c>
      <c r="H46" s="27" t="s">
        <v>201</v>
      </c>
      <c r="I46" s="29" t="s">
        <v>124</v>
      </c>
      <c r="J46" s="29" t="s">
        <v>39</v>
      </c>
      <c r="K46" s="29" t="s">
        <v>125</v>
      </c>
      <c r="L46" s="122">
        <f>SUM(M46:R46)</f>
        <v>667472.38</v>
      </c>
      <c r="M46" s="33">
        <v>100120.86</v>
      </c>
      <c r="N46" s="33">
        <v>0</v>
      </c>
      <c r="O46" s="33">
        <v>0</v>
      </c>
      <c r="P46" s="33">
        <v>0</v>
      </c>
      <c r="Q46" s="33">
        <v>567351.52</v>
      </c>
      <c r="R46" s="33">
        <v>0</v>
      </c>
      <c r="S46" s="34">
        <v>42430</v>
      </c>
      <c r="T46" s="34">
        <v>42522</v>
      </c>
      <c r="U46" s="34">
        <v>42643</v>
      </c>
      <c r="V46" s="35">
        <v>2021</v>
      </c>
    </row>
    <row r="47" spans="2:25" ht="51" x14ac:dyDescent="0.25">
      <c r="B47" s="37" t="s">
        <v>498</v>
      </c>
      <c r="C47" s="37"/>
      <c r="D47" s="37" t="s">
        <v>210</v>
      </c>
      <c r="E47" s="29" t="s">
        <v>39</v>
      </c>
      <c r="F47" s="29" t="s">
        <v>39</v>
      </c>
      <c r="G47" s="29" t="s">
        <v>39</v>
      </c>
      <c r="H47" s="29" t="s">
        <v>39</v>
      </c>
      <c r="I47" s="29" t="s">
        <v>39</v>
      </c>
      <c r="J47" s="29" t="s">
        <v>39</v>
      </c>
      <c r="K47" s="29" t="s">
        <v>39</v>
      </c>
      <c r="L47" s="33" t="s">
        <v>39</v>
      </c>
      <c r="M47" s="33" t="s">
        <v>39</v>
      </c>
      <c r="N47" s="33" t="s">
        <v>39</v>
      </c>
      <c r="O47" s="33" t="s">
        <v>39</v>
      </c>
      <c r="P47" s="33" t="s">
        <v>39</v>
      </c>
      <c r="Q47" s="33" t="s">
        <v>39</v>
      </c>
      <c r="R47" s="33" t="s">
        <v>39</v>
      </c>
      <c r="S47" s="29" t="s">
        <v>39</v>
      </c>
      <c r="T47" s="29" t="s">
        <v>39</v>
      </c>
      <c r="U47" s="29" t="s">
        <v>39</v>
      </c>
      <c r="V47" s="29" t="s">
        <v>39</v>
      </c>
    </row>
    <row r="48" spans="2:25" ht="63.75" x14ac:dyDescent="0.25">
      <c r="B48" s="27" t="s">
        <v>547</v>
      </c>
      <c r="C48" s="27" t="s">
        <v>211</v>
      </c>
      <c r="D48" s="28" t="s">
        <v>212</v>
      </c>
      <c r="E48" s="22" t="s">
        <v>213</v>
      </c>
      <c r="F48" s="39" t="s">
        <v>214</v>
      </c>
      <c r="G48" s="28" t="s">
        <v>159</v>
      </c>
      <c r="H48" s="28" t="s">
        <v>215</v>
      </c>
      <c r="I48" s="29" t="s">
        <v>124</v>
      </c>
      <c r="J48" s="29" t="s">
        <v>39</v>
      </c>
      <c r="K48" s="29" t="s">
        <v>125</v>
      </c>
      <c r="L48" s="122">
        <f t="shared" ref="L48:L66" si="0">SUM(M48:R48)</f>
        <v>97287.06</v>
      </c>
      <c r="M48" s="25">
        <v>6124.7</v>
      </c>
      <c r="N48" s="25">
        <v>7296.52</v>
      </c>
      <c r="O48" s="25">
        <v>1171.8399999999999</v>
      </c>
      <c r="P48" s="25">
        <v>0</v>
      </c>
      <c r="Q48" s="25">
        <v>82694</v>
      </c>
      <c r="R48" s="25">
        <v>0</v>
      </c>
      <c r="S48" s="23">
        <v>43312</v>
      </c>
      <c r="T48" s="26">
        <v>43373</v>
      </c>
      <c r="U48" s="26">
        <v>43464</v>
      </c>
      <c r="V48" s="24">
        <v>2019</v>
      </c>
    </row>
    <row r="49" spans="2:25" ht="51" x14ac:dyDescent="0.25">
      <c r="B49" s="27" t="s">
        <v>548</v>
      </c>
      <c r="C49" s="27" t="s">
        <v>216</v>
      </c>
      <c r="D49" s="27" t="s">
        <v>217</v>
      </c>
      <c r="E49" s="39" t="s">
        <v>120</v>
      </c>
      <c r="F49" s="39" t="s">
        <v>214</v>
      </c>
      <c r="G49" s="27" t="s">
        <v>122</v>
      </c>
      <c r="H49" s="28" t="s">
        <v>215</v>
      </c>
      <c r="I49" s="29" t="s">
        <v>124</v>
      </c>
      <c r="J49" s="29" t="s">
        <v>39</v>
      </c>
      <c r="K49" s="29" t="s">
        <v>125</v>
      </c>
      <c r="L49" s="122">
        <f t="shared" si="0"/>
        <v>130409.42</v>
      </c>
      <c r="M49" s="33">
        <v>9780.7199999999993</v>
      </c>
      <c r="N49" s="33">
        <v>9780.7000000000007</v>
      </c>
      <c r="O49" s="33">
        <v>0</v>
      </c>
      <c r="P49" s="33">
        <v>0</v>
      </c>
      <c r="Q49" s="33">
        <v>110848</v>
      </c>
      <c r="R49" s="33">
        <v>0</v>
      </c>
      <c r="S49" s="26">
        <v>43312</v>
      </c>
      <c r="T49" s="26">
        <v>43373</v>
      </c>
      <c r="U49" s="26">
        <v>43465</v>
      </c>
      <c r="V49" s="24">
        <v>2019</v>
      </c>
      <c r="Y49" s="120"/>
    </row>
    <row r="50" spans="2:25" ht="63.75" x14ac:dyDescent="0.25">
      <c r="B50" s="27" t="s">
        <v>549</v>
      </c>
      <c r="C50" s="27" t="s">
        <v>218</v>
      </c>
      <c r="D50" s="28" t="s">
        <v>219</v>
      </c>
      <c r="E50" s="22" t="s">
        <v>220</v>
      </c>
      <c r="F50" s="39" t="s">
        <v>214</v>
      </c>
      <c r="G50" s="28" t="s">
        <v>133</v>
      </c>
      <c r="H50" s="28" t="s">
        <v>215</v>
      </c>
      <c r="I50" s="29" t="s">
        <v>124</v>
      </c>
      <c r="J50" s="29" t="s">
        <v>39</v>
      </c>
      <c r="K50" s="29" t="s">
        <v>125</v>
      </c>
      <c r="L50" s="122">
        <f t="shared" si="0"/>
        <v>19402.68</v>
      </c>
      <c r="M50" s="33">
        <v>0</v>
      </c>
      <c r="N50" s="33">
        <v>1455.2</v>
      </c>
      <c r="O50" s="33">
        <v>1455.24</v>
      </c>
      <c r="P50" s="33">
        <v>0</v>
      </c>
      <c r="Q50" s="33">
        <v>16492.240000000002</v>
      </c>
      <c r="R50" s="33">
        <v>0</v>
      </c>
      <c r="S50" s="23">
        <v>43312</v>
      </c>
      <c r="T50" s="26">
        <v>43404</v>
      </c>
      <c r="U50" s="42">
        <v>43496</v>
      </c>
      <c r="V50" s="44">
        <v>2020</v>
      </c>
    </row>
    <row r="51" spans="2:25" ht="76.5" x14ac:dyDescent="0.25">
      <c r="B51" s="27" t="s">
        <v>550</v>
      </c>
      <c r="C51" s="27" t="s">
        <v>221</v>
      </c>
      <c r="D51" s="28" t="s">
        <v>222</v>
      </c>
      <c r="E51" s="22" t="s">
        <v>223</v>
      </c>
      <c r="F51" s="39" t="s">
        <v>214</v>
      </c>
      <c r="G51" s="28" t="s">
        <v>133</v>
      </c>
      <c r="H51" s="28" t="s">
        <v>215</v>
      </c>
      <c r="I51" s="29" t="s">
        <v>124</v>
      </c>
      <c r="J51" s="29" t="s">
        <v>39</v>
      </c>
      <c r="K51" s="29" t="s">
        <v>125</v>
      </c>
      <c r="L51" s="122">
        <f t="shared" si="0"/>
        <v>49588.32</v>
      </c>
      <c r="M51" s="33">
        <v>0</v>
      </c>
      <c r="N51" s="33">
        <v>3719.12</v>
      </c>
      <c r="O51" s="33">
        <v>3719.13</v>
      </c>
      <c r="P51" s="33">
        <v>0</v>
      </c>
      <c r="Q51" s="33">
        <v>42150.07</v>
      </c>
      <c r="R51" s="25">
        <v>0</v>
      </c>
      <c r="S51" s="23">
        <v>43312</v>
      </c>
      <c r="T51" s="26">
        <v>43404</v>
      </c>
      <c r="U51" s="26">
        <v>43496</v>
      </c>
      <c r="V51" s="24">
        <v>2020</v>
      </c>
    </row>
    <row r="52" spans="2:25" ht="38.25" x14ac:dyDescent="0.25">
      <c r="B52" s="39" t="s">
        <v>551</v>
      </c>
      <c r="C52" s="27" t="s">
        <v>224</v>
      </c>
      <c r="D52" s="27" t="s">
        <v>225</v>
      </c>
      <c r="E52" s="39" t="s">
        <v>226</v>
      </c>
      <c r="F52" s="39" t="s">
        <v>214</v>
      </c>
      <c r="G52" s="39" t="s">
        <v>133</v>
      </c>
      <c r="H52" s="28" t="s">
        <v>215</v>
      </c>
      <c r="I52" s="24" t="s">
        <v>124</v>
      </c>
      <c r="J52" s="24" t="s">
        <v>39</v>
      </c>
      <c r="K52" s="29" t="s">
        <v>125</v>
      </c>
      <c r="L52" s="122">
        <f t="shared" si="0"/>
        <v>73556.960000000006</v>
      </c>
      <c r="M52" s="47">
        <v>0</v>
      </c>
      <c r="N52" s="47">
        <v>5516.77</v>
      </c>
      <c r="O52" s="47">
        <v>5516.78</v>
      </c>
      <c r="P52" s="47">
        <v>0</v>
      </c>
      <c r="Q52" s="47">
        <v>62523.41</v>
      </c>
      <c r="R52" s="47">
        <v>0</v>
      </c>
      <c r="S52" s="48">
        <v>43312</v>
      </c>
      <c r="T52" s="48">
        <v>43404</v>
      </c>
      <c r="U52" s="48">
        <v>43496</v>
      </c>
      <c r="V52" s="24">
        <v>2020</v>
      </c>
    </row>
    <row r="53" spans="2:25" ht="76.5" x14ac:dyDescent="0.25">
      <c r="B53" s="27" t="s">
        <v>552</v>
      </c>
      <c r="C53" s="27" t="s">
        <v>227</v>
      </c>
      <c r="D53" s="27" t="s">
        <v>228</v>
      </c>
      <c r="E53" s="39" t="s">
        <v>229</v>
      </c>
      <c r="F53" s="39" t="s">
        <v>214</v>
      </c>
      <c r="G53" s="39" t="s">
        <v>133</v>
      </c>
      <c r="H53" s="28" t="s">
        <v>215</v>
      </c>
      <c r="I53" s="24" t="s">
        <v>124</v>
      </c>
      <c r="J53" s="24" t="s">
        <v>39</v>
      </c>
      <c r="K53" s="29" t="s">
        <v>125</v>
      </c>
      <c r="L53" s="122">
        <f t="shared" si="0"/>
        <v>20000</v>
      </c>
      <c r="M53" s="47">
        <v>0</v>
      </c>
      <c r="N53" s="47">
        <v>1009.42</v>
      </c>
      <c r="O53" s="47">
        <v>7550.54</v>
      </c>
      <c r="P53" s="47">
        <v>0</v>
      </c>
      <c r="Q53" s="47">
        <v>11440.04</v>
      </c>
      <c r="R53" s="47">
        <v>0</v>
      </c>
      <c r="S53" s="48">
        <v>43312</v>
      </c>
      <c r="T53" s="48">
        <v>43404</v>
      </c>
      <c r="U53" s="48">
        <v>43496</v>
      </c>
      <c r="V53" s="24">
        <v>2020</v>
      </c>
    </row>
    <row r="54" spans="2:25" ht="38.25" x14ac:dyDescent="0.25">
      <c r="B54" s="39" t="s">
        <v>553</v>
      </c>
      <c r="C54" s="27" t="s">
        <v>230</v>
      </c>
      <c r="D54" s="27" t="s">
        <v>231</v>
      </c>
      <c r="E54" s="39" t="s">
        <v>232</v>
      </c>
      <c r="F54" s="39" t="s">
        <v>214</v>
      </c>
      <c r="G54" s="39" t="s">
        <v>133</v>
      </c>
      <c r="H54" s="28" t="s">
        <v>215</v>
      </c>
      <c r="I54" s="24" t="s">
        <v>124</v>
      </c>
      <c r="J54" s="24" t="s">
        <v>39</v>
      </c>
      <c r="K54" s="29" t="s">
        <v>125</v>
      </c>
      <c r="L54" s="122">
        <f t="shared" si="0"/>
        <v>43166</v>
      </c>
      <c r="M54" s="47">
        <v>0</v>
      </c>
      <c r="N54" s="47">
        <v>2818.17</v>
      </c>
      <c r="O54" s="47">
        <v>8408.6200000000008</v>
      </c>
      <c r="P54" s="47">
        <v>0</v>
      </c>
      <c r="Q54" s="47">
        <v>31939.21</v>
      </c>
      <c r="R54" s="47">
        <v>0</v>
      </c>
      <c r="S54" s="48">
        <v>43312</v>
      </c>
      <c r="T54" s="48">
        <v>43404</v>
      </c>
      <c r="U54" s="48">
        <v>43496</v>
      </c>
      <c r="V54" s="24">
        <v>2021</v>
      </c>
    </row>
    <row r="55" spans="2:25" ht="63.75" x14ac:dyDescent="0.25">
      <c r="B55" s="27" t="s">
        <v>554</v>
      </c>
      <c r="C55" s="27" t="s">
        <v>233</v>
      </c>
      <c r="D55" s="27" t="s">
        <v>234</v>
      </c>
      <c r="E55" s="39" t="s">
        <v>235</v>
      </c>
      <c r="F55" s="39" t="s">
        <v>214</v>
      </c>
      <c r="G55" s="39" t="s">
        <v>133</v>
      </c>
      <c r="H55" s="28" t="s">
        <v>215</v>
      </c>
      <c r="I55" s="24" t="s">
        <v>124</v>
      </c>
      <c r="J55" s="24" t="s">
        <v>39</v>
      </c>
      <c r="K55" s="29" t="s">
        <v>125</v>
      </c>
      <c r="L55" s="122">
        <f t="shared" si="0"/>
        <v>39431.599999999999</v>
      </c>
      <c r="M55" s="47">
        <v>0</v>
      </c>
      <c r="N55" s="47">
        <v>2957.37</v>
      </c>
      <c r="O55" s="47">
        <v>2957.42</v>
      </c>
      <c r="P55" s="47">
        <v>0</v>
      </c>
      <c r="Q55" s="47">
        <v>33516.81</v>
      </c>
      <c r="R55" s="47">
        <v>0</v>
      </c>
      <c r="S55" s="48">
        <v>43312</v>
      </c>
      <c r="T55" s="48">
        <v>43404</v>
      </c>
      <c r="U55" s="48">
        <v>43496</v>
      </c>
      <c r="V55" s="24">
        <v>2021</v>
      </c>
    </row>
    <row r="56" spans="2:25" ht="38.25" x14ac:dyDescent="0.25">
      <c r="B56" s="27" t="s">
        <v>555</v>
      </c>
      <c r="C56" s="27" t="s">
        <v>236</v>
      </c>
      <c r="D56" s="27" t="s">
        <v>237</v>
      </c>
      <c r="E56" s="39" t="s">
        <v>238</v>
      </c>
      <c r="F56" s="39" t="s">
        <v>214</v>
      </c>
      <c r="G56" s="39" t="s">
        <v>133</v>
      </c>
      <c r="H56" s="28" t="s">
        <v>215</v>
      </c>
      <c r="I56" s="24" t="s">
        <v>124</v>
      </c>
      <c r="J56" s="24" t="s">
        <v>39</v>
      </c>
      <c r="K56" s="29" t="s">
        <v>125</v>
      </c>
      <c r="L56" s="122">
        <f t="shared" si="0"/>
        <v>41936.579999999994</v>
      </c>
      <c r="M56" s="47">
        <v>0</v>
      </c>
      <c r="N56" s="47">
        <v>3145.24</v>
      </c>
      <c r="O56" s="47">
        <v>3145.25</v>
      </c>
      <c r="P56" s="47">
        <v>0</v>
      </c>
      <c r="Q56" s="47">
        <v>35646.089999999997</v>
      </c>
      <c r="R56" s="47">
        <v>0</v>
      </c>
      <c r="S56" s="48">
        <v>43312</v>
      </c>
      <c r="T56" s="48">
        <v>43404</v>
      </c>
      <c r="U56" s="48">
        <v>43496</v>
      </c>
      <c r="V56" s="24">
        <v>2021</v>
      </c>
    </row>
    <row r="57" spans="2:25" ht="63.75" x14ac:dyDescent="0.25">
      <c r="B57" s="27" t="s">
        <v>556</v>
      </c>
      <c r="C57" s="27" t="s">
        <v>239</v>
      </c>
      <c r="D57" s="27" t="s">
        <v>240</v>
      </c>
      <c r="E57" s="39" t="s">
        <v>241</v>
      </c>
      <c r="F57" s="39" t="s">
        <v>214</v>
      </c>
      <c r="G57" s="39" t="s">
        <v>133</v>
      </c>
      <c r="H57" s="28" t="s">
        <v>215</v>
      </c>
      <c r="I57" s="24" t="s">
        <v>124</v>
      </c>
      <c r="J57" s="24" t="s">
        <v>39</v>
      </c>
      <c r="K57" s="29" t="s">
        <v>125</v>
      </c>
      <c r="L57" s="122">
        <f t="shared" si="0"/>
        <v>26462.29</v>
      </c>
      <c r="M57" s="47">
        <v>0</v>
      </c>
      <c r="N57" s="47">
        <v>1984.67</v>
      </c>
      <c r="O57" s="47">
        <v>1984.68</v>
      </c>
      <c r="P57" s="47">
        <v>0</v>
      </c>
      <c r="Q57" s="47">
        <v>22492.94</v>
      </c>
      <c r="R57" s="47">
        <v>0</v>
      </c>
      <c r="S57" s="48">
        <v>43312</v>
      </c>
      <c r="T57" s="48">
        <v>43404</v>
      </c>
      <c r="U57" s="48">
        <v>43496</v>
      </c>
      <c r="V57" s="24">
        <v>2021</v>
      </c>
    </row>
    <row r="58" spans="2:25" ht="51" x14ac:dyDescent="0.25">
      <c r="B58" s="27" t="s">
        <v>557</v>
      </c>
      <c r="C58" s="27" t="s">
        <v>242</v>
      </c>
      <c r="D58" s="27" t="s">
        <v>243</v>
      </c>
      <c r="E58" s="39" t="s">
        <v>244</v>
      </c>
      <c r="F58" s="39" t="s">
        <v>214</v>
      </c>
      <c r="G58" s="39" t="s">
        <v>133</v>
      </c>
      <c r="H58" s="28" t="s">
        <v>215</v>
      </c>
      <c r="I58" s="24" t="s">
        <v>124</v>
      </c>
      <c r="J58" s="24" t="s">
        <v>39</v>
      </c>
      <c r="K58" s="29" t="s">
        <v>125</v>
      </c>
      <c r="L58" s="122">
        <f t="shared" si="0"/>
        <v>26553.379999999997</v>
      </c>
      <c r="M58" s="47">
        <v>0</v>
      </c>
      <c r="N58" s="47">
        <v>1991.5</v>
      </c>
      <c r="O58" s="47">
        <v>1991.51</v>
      </c>
      <c r="P58" s="47">
        <v>0</v>
      </c>
      <c r="Q58" s="47">
        <v>22570.37</v>
      </c>
      <c r="R58" s="47">
        <v>0</v>
      </c>
      <c r="S58" s="48">
        <v>43312</v>
      </c>
      <c r="T58" s="48">
        <v>43404</v>
      </c>
      <c r="U58" s="48">
        <v>43496</v>
      </c>
      <c r="V58" s="24">
        <v>2021</v>
      </c>
    </row>
    <row r="59" spans="2:25" ht="38.25" x14ac:dyDescent="0.25">
      <c r="B59" s="27" t="s">
        <v>558</v>
      </c>
      <c r="C59" s="27" t="s">
        <v>245</v>
      </c>
      <c r="D59" s="27" t="s">
        <v>246</v>
      </c>
      <c r="E59" s="39" t="s">
        <v>247</v>
      </c>
      <c r="F59" s="39" t="s">
        <v>214</v>
      </c>
      <c r="G59" s="39" t="s">
        <v>133</v>
      </c>
      <c r="H59" s="28" t="s">
        <v>215</v>
      </c>
      <c r="I59" s="24" t="s">
        <v>124</v>
      </c>
      <c r="J59" s="24" t="s">
        <v>39</v>
      </c>
      <c r="K59" s="29" t="s">
        <v>125</v>
      </c>
      <c r="L59" s="122">
        <f t="shared" si="0"/>
        <v>18639.75</v>
      </c>
      <c r="M59" s="47">
        <v>0</v>
      </c>
      <c r="N59" s="47">
        <v>1397.98</v>
      </c>
      <c r="O59" s="47">
        <v>1397.99</v>
      </c>
      <c r="P59" s="47">
        <v>0</v>
      </c>
      <c r="Q59" s="47">
        <v>15843.78</v>
      </c>
      <c r="R59" s="47">
        <v>0</v>
      </c>
      <c r="S59" s="48">
        <v>43312</v>
      </c>
      <c r="T59" s="48">
        <v>43404</v>
      </c>
      <c r="U59" s="48">
        <v>43496</v>
      </c>
      <c r="V59" s="24">
        <v>2021</v>
      </c>
    </row>
    <row r="60" spans="2:25" ht="76.5" x14ac:dyDescent="0.25">
      <c r="B60" s="27" t="s">
        <v>559</v>
      </c>
      <c r="C60" s="27" t="s">
        <v>248</v>
      </c>
      <c r="D60" s="27" t="s">
        <v>249</v>
      </c>
      <c r="E60" s="39" t="s">
        <v>250</v>
      </c>
      <c r="F60" s="39" t="s">
        <v>214</v>
      </c>
      <c r="G60" s="39" t="s">
        <v>133</v>
      </c>
      <c r="H60" s="28" t="s">
        <v>215</v>
      </c>
      <c r="I60" s="24" t="s">
        <v>124</v>
      </c>
      <c r="J60" s="24" t="s">
        <v>39</v>
      </c>
      <c r="K60" s="29" t="s">
        <v>125</v>
      </c>
      <c r="L60" s="122">
        <f t="shared" si="0"/>
        <v>49383.380000000005</v>
      </c>
      <c r="M60" s="47">
        <v>0</v>
      </c>
      <c r="N60" s="47">
        <v>3703.75</v>
      </c>
      <c r="O60" s="47">
        <v>3703.77</v>
      </c>
      <c r="P60" s="47">
        <v>0</v>
      </c>
      <c r="Q60" s="47">
        <v>41975.86</v>
      </c>
      <c r="R60" s="47">
        <v>0</v>
      </c>
      <c r="S60" s="48">
        <v>43312</v>
      </c>
      <c r="T60" s="48">
        <v>43404</v>
      </c>
      <c r="U60" s="48">
        <v>43496</v>
      </c>
      <c r="V60" s="24">
        <v>2021</v>
      </c>
    </row>
    <row r="61" spans="2:25" ht="76.5" x14ac:dyDescent="0.25">
      <c r="B61" s="27" t="s">
        <v>560</v>
      </c>
      <c r="C61" s="27" t="s">
        <v>251</v>
      </c>
      <c r="D61" s="27" t="s">
        <v>252</v>
      </c>
      <c r="E61" s="39" t="s">
        <v>253</v>
      </c>
      <c r="F61" s="39" t="s">
        <v>214</v>
      </c>
      <c r="G61" s="39" t="s">
        <v>133</v>
      </c>
      <c r="H61" s="28" t="s">
        <v>215</v>
      </c>
      <c r="I61" s="24" t="s">
        <v>124</v>
      </c>
      <c r="J61" s="24" t="s">
        <v>39</v>
      </c>
      <c r="K61" s="29" t="s">
        <v>125</v>
      </c>
      <c r="L61" s="122">
        <f t="shared" si="0"/>
        <v>223814.78999999998</v>
      </c>
      <c r="M61" s="47">
        <v>16786.14</v>
      </c>
      <c r="N61" s="47">
        <v>16786.099999999999</v>
      </c>
      <c r="O61" s="47">
        <v>0</v>
      </c>
      <c r="P61" s="47">
        <v>0</v>
      </c>
      <c r="Q61" s="47">
        <v>190242.55</v>
      </c>
      <c r="R61" s="47">
        <v>0</v>
      </c>
      <c r="S61" s="48">
        <v>43312</v>
      </c>
      <c r="T61" s="48">
        <v>43404</v>
      </c>
      <c r="U61" s="48">
        <v>43496</v>
      </c>
      <c r="V61" s="24">
        <v>2021</v>
      </c>
    </row>
    <row r="62" spans="2:25" ht="38.25" x14ac:dyDescent="0.25">
      <c r="B62" s="27" t="s">
        <v>561</v>
      </c>
      <c r="C62" s="27" t="s">
        <v>254</v>
      </c>
      <c r="D62" s="27" t="s">
        <v>255</v>
      </c>
      <c r="E62" s="39" t="s">
        <v>256</v>
      </c>
      <c r="F62" s="39" t="s">
        <v>214</v>
      </c>
      <c r="G62" s="39" t="s">
        <v>133</v>
      </c>
      <c r="H62" s="28" t="s">
        <v>215</v>
      </c>
      <c r="I62" s="24" t="s">
        <v>124</v>
      </c>
      <c r="J62" s="24" t="s">
        <v>39</v>
      </c>
      <c r="K62" s="29" t="s">
        <v>125</v>
      </c>
      <c r="L62" s="122">
        <f t="shared" si="0"/>
        <v>9040.94</v>
      </c>
      <c r="M62" s="47">
        <v>0</v>
      </c>
      <c r="N62" s="47">
        <v>678.07</v>
      </c>
      <c r="O62" s="47">
        <v>678.1</v>
      </c>
      <c r="P62" s="47">
        <v>0</v>
      </c>
      <c r="Q62" s="47">
        <v>7684.77</v>
      </c>
      <c r="R62" s="47">
        <v>0</v>
      </c>
      <c r="S62" s="48">
        <v>43312</v>
      </c>
      <c r="T62" s="48">
        <v>43404</v>
      </c>
      <c r="U62" s="48">
        <v>43496</v>
      </c>
      <c r="V62" s="24">
        <v>2021</v>
      </c>
    </row>
    <row r="63" spans="2:25" ht="38.25" x14ac:dyDescent="0.25">
      <c r="B63" s="27" t="s">
        <v>562</v>
      </c>
      <c r="C63" s="27" t="s">
        <v>257</v>
      </c>
      <c r="D63" s="27" t="s">
        <v>258</v>
      </c>
      <c r="E63" s="39" t="s">
        <v>259</v>
      </c>
      <c r="F63" s="39" t="s">
        <v>214</v>
      </c>
      <c r="G63" s="39" t="s">
        <v>133</v>
      </c>
      <c r="H63" s="28" t="s">
        <v>215</v>
      </c>
      <c r="I63" s="24" t="s">
        <v>124</v>
      </c>
      <c r="J63" s="24" t="s">
        <v>39</v>
      </c>
      <c r="K63" s="29" t="s">
        <v>125</v>
      </c>
      <c r="L63" s="122">
        <f t="shared" si="0"/>
        <v>28398</v>
      </c>
      <c r="M63" s="47">
        <v>0</v>
      </c>
      <c r="N63" s="47">
        <v>2129.85</v>
      </c>
      <c r="O63" s="47">
        <v>2129.85</v>
      </c>
      <c r="P63" s="47">
        <v>0</v>
      </c>
      <c r="Q63" s="47">
        <v>24138.3</v>
      </c>
      <c r="R63" s="47">
        <v>0</v>
      </c>
      <c r="S63" s="48">
        <v>43312</v>
      </c>
      <c r="T63" s="48">
        <v>43404</v>
      </c>
      <c r="U63" s="48">
        <v>43496</v>
      </c>
      <c r="V63" s="24">
        <v>2021</v>
      </c>
    </row>
    <row r="64" spans="2:25" ht="63.75" x14ac:dyDescent="0.25">
      <c r="B64" s="27" t="s">
        <v>563</v>
      </c>
      <c r="C64" s="27" t="s">
        <v>260</v>
      </c>
      <c r="D64" s="27" t="s">
        <v>261</v>
      </c>
      <c r="E64" s="39" t="s">
        <v>262</v>
      </c>
      <c r="F64" s="39" t="s">
        <v>214</v>
      </c>
      <c r="G64" s="39" t="s">
        <v>133</v>
      </c>
      <c r="H64" s="28" t="s">
        <v>215</v>
      </c>
      <c r="I64" s="24" t="s">
        <v>124</v>
      </c>
      <c r="J64" s="24" t="s">
        <v>39</v>
      </c>
      <c r="K64" s="29" t="s">
        <v>125</v>
      </c>
      <c r="L64" s="122">
        <f t="shared" si="0"/>
        <v>19129.37</v>
      </c>
      <c r="M64" s="47">
        <v>0</v>
      </c>
      <c r="N64" s="47">
        <v>1434.7</v>
      </c>
      <c r="O64" s="47">
        <v>1434.71</v>
      </c>
      <c r="P64" s="47">
        <v>0</v>
      </c>
      <c r="Q64" s="47">
        <v>16259.96</v>
      </c>
      <c r="R64" s="47">
        <v>0</v>
      </c>
      <c r="S64" s="48">
        <v>43312</v>
      </c>
      <c r="T64" s="48">
        <v>43404</v>
      </c>
      <c r="U64" s="48">
        <v>43496</v>
      </c>
      <c r="V64" s="24">
        <v>2021</v>
      </c>
    </row>
    <row r="65" spans="1:25" ht="76.5" x14ac:dyDescent="0.25">
      <c r="B65" s="27" t="s">
        <v>564</v>
      </c>
      <c r="C65" s="27" t="s">
        <v>263</v>
      </c>
      <c r="D65" s="28" t="s">
        <v>264</v>
      </c>
      <c r="E65" s="39" t="s">
        <v>265</v>
      </c>
      <c r="F65" s="39" t="s">
        <v>214</v>
      </c>
      <c r="G65" s="39" t="s">
        <v>133</v>
      </c>
      <c r="H65" s="28" t="s">
        <v>215</v>
      </c>
      <c r="I65" s="24" t="s">
        <v>124</v>
      </c>
      <c r="J65" s="24" t="s">
        <v>39</v>
      </c>
      <c r="K65" s="29" t="s">
        <v>125</v>
      </c>
      <c r="L65" s="122">
        <f t="shared" si="0"/>
        <v>31000</v>
      </c>
      <c r="M65" s="47">
        <v>0</v>
      </c>
      <c r="N65" s="47">
        <v>1385.17</v>
      </c>
      <c r="O65" s="47">
        <v>13916.23</v>
      </c>
      <c r="P65" s="47">
        <v>0</v>
      </c>
      <c r="Q65" s="47">
        <v>15698.6</v>
      </c>
      <c r="R65" s="47">
        <v>0</v>
      </c>
      <c r="S65" s="48">
        <v>43312</v>
      </c>
      <c r="T65" s="48">
        <v>43404</v>
      </c>
      <c r="U65" s="48">
        <v>43496</v>
      </c>
      <c r="V65" s="24">
        <v>2021</v>
      </c>
    </row>
    <row r="66" spans="1:25" ht="63.75" x14ac:dyDescent="0.25">
      <c r="B66" s="27" t="s">
        <v>565</v>
      </c>
      <c r="C66" s="27" t="s">
        <v>266</v>
      </c>
      <c r="D66" s="27" t="s">
        <v>267</v>
      </c>
      <c r="E66" s="39" t="s">
        <v>268</v>
      </c>
      <c r="F66" s="39" t="s">
        <v>214</v>
      </c>
      <c r="G66" s="39" t="s">
        <v>166</v>
      </c>
      <c r="H66" s="28" t="s">
        <v>215</v>
      </c>
      <c r="I66" s="24" t="s">
        <v>124</v>
      </c>
      <c r="J66" s="24" t="s">
        <v>39</v>
      </c>
      <c r="K66" s="29" t="s">
        <v>125</v>
      </c>
      <c r="L66" s="122">
        <f t="shared" si="0"/>
        <v>28019</v>
      </c>
      <c r="M66" s="47">
        <v>0</v>
      </c>
      <c r="N66" s="47">
        <v>2101</v>
      </c>
      <c r="O66" s="47">
        <v>2102</v>
      </c>
      <c r="P66" s="47">
        <v>0</v>
      </c>
      <c r="Q66" s="47">
        <v>23816</v>
      </c>
      <c r="R66" s="47">
        <v>0</v>
      </c>
      <c r="S66" s="48">
        <v>43312</v>
      </c>
      <c r="T66" s="48">
        <v>43404</v>
      </c>
      <c r="U66" s="48">
        <v>43524</v>
      </c>
      <c r="V66" s="24">
        <v>2020</v>
      </c>
    </row>
    <row r="67" spans="1:25" ht="51" x14ac:dyDescent="0.25">
      <c r="B67" s="27" t="s">
        <v>566</v>
      </c>
      <c r="C67" s="27" t="s">
        <v>269</v>
      </c>
      <c r="D67" s="27" t="s">
        <v>270</v>
      </c>
      <c r="E67" s="39" t="s">
        <v>148</v>
      </c>
      <c r="F67" s="39" t="s">
        <v>214</v>
      </c>
      <c r="G67" s="39" t="s">
        <v>166</v>
      </c>
      <c r="H67" s="28" t="s">
        <v>215</v>
      </c>
      <c r="I67" s="24" t="s">
        <v>124</v>
      </c>
      <c r="J67" s="24" t="s">
        <v>39</v>
      </c>
      <c r="K67" s="29" t="s">
        <v>125</v>
      </c>
      <c r="L67" s="122">
        <f>M67+N67+Q67</f>
        <v>257175</v>
      </c>
      <c r="M67" s="47">
        <v>19289</v>
      </c>
      <c r="N67" s="47">
        <v>19288</v>
      </c>
      <c r="O67" s="68">
        <v>0</v>
      </c>
      <c r="P67" s="47">
        <v>0</v>
      </c>
      <c r="Q67" s="69">
        <v>218598</v>
      </c>
      <c r="R67" s="47">
        <v>0</v>
      </c>
      <c r="S67" s="48">
        <v>43312</v>
      </c>
      <c r="T67" s="48">
        <v>43404</v>
      </c>
      <c r="U67" s="48">
        <v>43524</v>
      </c>
      <c r="V67" s="24">
        <v>2020</v>
      </c>
    </row>
    <row r="68" spans="1:25" ht="63.75" x14ac:dyDescent="0.25">
      <c r="B68" s="27" t="s">
        <v>271</v>
      </c>
      <c r="C68" s="27" t="s">
        <v>272</v>
      </c>
      <c r="D68" s="27" t="s">
        <v>273</v>
      </c>
      <c r="E68" s="39" t="s">
        <v>274</v>
      </c>
      <c r="F68" s="39" t="s">
        <v>214</v>
      </c>
      <c r="G68" s="39" t="s">
        <v>166</v>
      </c>
      <c r="H68" s="28" t="s">
        <v>215</v>
      </c>
      <c r="I68" s="24" t="s">
        <v>124</v>
      </c>
      <c r="J68" s="24" t="s">
        <v>39</v>
      </c>
      <c r="K68" s="29" t="s">
        <v>125</v>
      </c>
      <c r="L68" s="122">
        <f t="shared" ref="L68:L74" si="1">SUM(M68:R68)</f>
        <v>27532</v>
      </c>
      <c r="M68" s="68">
        <v>0</v>
      </c>
      <c r="N68" s="47">
        <v>2064</v>
      </c>
      <c r="O68" s="47">
        <v>2066</v>
      </c>
      <c r="P68" s="47">
        <v>0</v>
      </c>
      <c r="Q68" s="47">
        <v>23402</v>
      </c>
      <c r="R68" s="47">
        <v>0</v>
      </c>
      <c r="S68" s="48">
        <v>43312</v>
      </c>
      <c r="T68" s="48">
        <v>43404</v>
      </c>
      <c r="U68" s="48">
        <v>43524</v>
      </c>
      <c r="V68" s="24">
        <v>2020</v>
      </c>
    </row>
    <row r="69" spans="1:25" ht="63.75" x14ac:dyDescent="0.25">
      <c r="A69" t="s">
        <v>779</v>
      </c>
      <c r="B69" s="27" t="s">
        <v>275</v>
      </c>
      <c r="C69" s="27" t="s">
        <v>276</v>
      </c>
      <c r="D69" s="27" t="s">
        <v>277</v>
      </c>
      <c r="E69" s="39" t="s">
        <v>278</v>
      </c>
      <c r="F69" s="39" t="s">
        <v>214</v>
      </c>
      <c r="G69" s="39" t="s">
        <v>129</v>
      </c>
      <c r="H69" s="28" t="s">
        <v>215</v>
      </c>
      <c r="I69" s="24" t="s">
        <v>124</v>
      </c>
      <c r="J69" s="24" t="s">
        <v>39</v>
      </c>
      <c r="K69" s="29" t="s">
        <v>125</v>
      </c>
      <c r="L69" s="122">
        <f t="shared" si="1"/>
        <v>74699.569999999992</v>
      </c>
      <c r="M69" s="47">
        <v>5602.48</v>
      </c>
      <c r="N69" s="47">
        <v>5602.46</v>
      </c>
      <c r="O69" s="47">
        <v>0</v>
      </c>
      <c r="P69" s="47">
        <v>0</v>
      </c>
      <c r="Q69" s="47">
        <v>63494.63</v>
      </c>
      <c r="R69" s="47">
        <v>0</v>
      </c>
      <c r="S69" s="48">
        <v>43312</v>
      </c>
      <c r="T69" s="48">
        <v>43403</v>
      </c>
      <c r="U69" s="48">
        <v>43464</v>
      </c>
      <c r="V69" s="24">
        <v>2019</v>
      </c>
    </row>
    <row r="70" spans="1:25" ht="63.75" x14ac:dyDescent="0.25">
      <c r="B70" s="27" t="s">
        <v>279</v>
      </c>
      <c r="C70" s="27" t="s">
        <v>280</v>
      </c>
      <c r="D70" s="27" t="s">
        <v>281</v>
      </c>
      <c r="E70" s="46" t="s">
        <v>282</v>
      </c>
      <c r="F70" s="39" t="s">
        <v>214</v>
      </c>
      <c r="G70" s="39" t="s">
        <v>129</v>
      </c>
      <c r="H70" s="28" t="s">
        <v>215</v>
      </c>
      <c r="I70" s="24" t="s">
        <v>124</v>
      </c>
      <c r="J70" s="24" t="s">
        <v>39</v>
      </c>
      <c r="K70" s="29" t="s">
        <v>125</v>
      </c>
      <c r="L70" s="122">
        <f t="shared" si="1"/>
        <v>45897.16</v>
      </c>
      <c r="M70" s="68">
        <v>0</v>
      </c>
      <c r="N70" s="47">
        <v>3442.28</v>
      </c>
      <c r="O70" s="47">
        <v>3442.3</v>
      </c>
      <c r="P70" s="47">
        <v>0</v>
      </c>
      <c r="Q70" s="47">
        <v>39012.58</v>
      </c>
      <c r="R70" s="47">
        <v>0</v>
      </c>
      <c r="S70" s="48">
        <v>43312</v>
      </c>
      <c r="T70" s="48">
        <v>43373</v>
      </c>
      <c r="U70" s="48">
        <v>43434</v>
      </c>
      <c r="V70" s="24">
        <v>2019</v>
      </c>
    </row>
    <row r="71" spans="1:25" ht="63.75" x14ac:dyDescent="0.25">
      <c r="B71" s="27" t="s">
        <v>567</v>
      </c>
      <c r="C71" s="27" t="s">
        <v>283</v>
      </c>
      <c r="D71" s="27" t="s">
        <v>284</v>
      </c>
      <c r="E71" s="39" t="s">
        <v>285</v>
      </c>
      <c r="F71" s="39" t="s">
        <v>214</v>
      </c>
      <c r="G71" s="39" t="s">
        <v>129</v>
      </c>
      <c r="H71" s="28" t="s">
        <v>215</v>
      </c>
      <c r="I71" s="24" t="s">
        <v>124</v>
      </c>
      <c r="J71" s="24" t="s">
        <v>39</v>
      </c>
      <c r="K71" s="29" t="s">
        <v>125</v>
      </c>
      <c r="L71" s="122">
        <f t="shared" si="1"/>
        <v>53277.85</v>
      </c>
      <c r="M71" s="47">
        <v>0</v>
      </c>
      <c r="N71" s="47">
        <v>3995.83</v>
      </c>
      <c r="O71" s="47">
        <v>3995.85</v>
      </c>
      <c r="P71" s="47">
        <v>0</v>
      </c>
      <c r="Q71" s="69">
        <v>45286.17</v>
      </c>
      <c r="R71" s="47">
        <v>0</v>
      </c>
      <c r="S71" s="48">
        <v>43312</v>
      </c>
      <c r="T71" s="48">
        <v>43404</v>
      </c>
      <c r="U71" s="48">
        <v>43465</v>
      </c>
      <c r="V71" s="24">
        <v>2019</v>
      </c>
    </row>
    <row r="72" spans="1:25" ht="51" x14ac:dyDescent="0.25">
      <c r="B72" s="27" t="s">
        <v>568</v>
      </c>
      <c r="C72" s="27" t="s">
        <v>286</v>
      </c>
      <c r="D72" s="27" t="s">
        <v>287</v>
      </c>
      <c r="E72" s="39" t="s">
        <v>288</v>
      </c>
      <c r="F72" s="39" t="s">
        <v>214</v>
      </c>
      <c r="G72" s="39" t="s">
        <v>129</v>
      </c>
      <c r="H72" s="28" t="s">
        <v>215</v>
      </c>
      <c r="I72" s="24" t="s">
        <v>124</v>
      </c>
      <c r="J72" s="24" t="s">
        <v>39</v>
      </c>
      <c r="K72" s="29" t="s">
        <v>125</v>
      </c>
      <c r="L72" s="122">
        <f t="shared" si="1"/>
        <v>20968.13</v>
      </c>
      <c r="M72" s="47">
        <v>0</v>
      </c>
      <c r="N72" s="47">
        <v>1572.6</v>
      </c>
      <c r="O72" s="47">
        <v>1572.62</v>
      </c>
      <c r="P72" s="47">
        <v>0</v>
      </c>
      <c r="Q72" s="47">
        <v>17822.91</v>
      </c>
      <c r="R72" s="47">
        <v>0</v>
      </c>
      <c r="S72" s="48">
        <v>43312</v>
      </c>
      <c r="T72" s="48">
        <v>43403</v>
      </c>
      <c r="U72" s="48">
        <v>43464</v>
      </c>
      <c r="V72" s="24">
        <v>2019</v>
      </c>
    </row>
    <row r="73" spans="1:25" ht="63.75" x14ac:dyDescent="0.25">
      <c r="B73" s="27" t="s">
        <v>569</v>
      </c>
      <c r="C73" s="27" t="s">
        <v>289</v>
      </c>
      <c r="D73" s="27" t="s">
        <v>290</v>
      </c>
      <c r="E73" s="39" t="s">
        <v>291</v>
      </c>
      <c r="F73" s="39" t="s">
        <v>214</v>
      </c>
      <c r="G73" s="39" t="s">
        <v>129</v>
      </c>
      <c r="H73" s="28" t="s">
        <v>215</v>
      </c>
      <c r="I73" s="24" t="s">
        <v>124</v>
      </c>
      <c r="J73" s="24" t="s">
        <v>39</v>
      </c>
      <c r="K73" s="29" t="s">
        <v>125</v>
      </c>
      <c r="L73" s="122">
        <f t="shared" si="1"/>
        <v>182431.66</v>
      </c>
      <c r="M73" s="47">
        <v>13682.38</v>
      </c>
      <c r="N73" s="47">
        <v>13682.37</v>
      </c>
      <c r="O73" s="47">
        <v>0</v>
      </c>
      <c r="P73" s="47">
        <v>0</v>
      </c>
      <c r="Q73" s="47">
        <v>155066.91</v>
      </c>
      <c r="R73" s="47">
        <v>0</v>
      </c>
      <c r="S73" s="48">
        <v>43312</v>
      </c>
      <c r="T73" s="48">
        <v>43373</v>
      </c>
      <c r="U73" s="48">
        <v>43434</v>
      </c>
      <c r="V73" s="24">
        <v>2019</v>
      </c>
    </row>
    <row r="74" spans="1:25" ht="38.25" x14ac:dyDescent="0.25">
      <c r="B74" s="27" t="s">
        <v>570</v>
      </c>
      <c r="C74" s="27" t="s">
        <v>292</v>
      </c>
      <c r="D74" s="27" t="s">
        <v>293</v>
      </c>
      <c r="E74" s="39" t="s">
        <v>294</v>
      </c>
      <c r="F74" s="39" t="s">
        <v>214</v>
      </c>
      <c r="G74" s="39" t="s">
        <v>129</v>
      </c>
      <c r="H74" s="28" t="s">
        <v>215</v>
      </c>
      <c r="I74" s="24" t="s">
        <v>124</v>
      </c>
      <c r="J74" s="24" t="s">
        <v>39</v>
      </c>
      <c r="K74" s="29" t="s">
        <v>125</v>
      </c>
      <c r="L74" s="122">
        <f t="shared" si="1"/>
        <v>19562.849999999999</v>
      </c>
      <c r="M74" s="47">
        <v>0</v>
      </c>
      <c r="N74" s="47">
        <v>1467.21</v>
      </c>
      <c r="O74" s="47">
        <v>1467.22</v>
      </c>
      <c r="P74" s="47">
        <v>0</v>
      </c>
      <c r="Q74" s="47">
        <v>16628.419999999998</v>
      </c>
      <c r="R74" s="47">
        <v>0</v>
      </c>
      <c r="S74" s="48">
        <v>43312</v>
      </c>
      <c r="T74" s="48">
        <v>43373</v>
      </c>
      <c r="U74" s="48">
        <v>43434</v>
      </c>
      <c r="V74" s="24">
        <v>2019</v>
      </c>
    </row>
    <row r="75" spans="1:25" ht="39.75" customHeight="1" x14ac:dyDescent="0.25">
      <c r="B75" s="18" t="s">
        <v>499</v>
      </c>
      <c r="C75" s="27"/>
      <c r="D75" s="18" t="s">
        <v>473</v>
      </c>
      <c r="E75" s="24" t="s">
        <v>39</v>
      </c>
      <c r="F75" s="24" t="s">
        <v>39</v>
      </c>
      <c r="G75" s="24" t="s">
        <v>39</v>
      </c>
      <c r="H75" s="24" t="s">
        <v>39</v>
      </c>
      <c r="I75" s="24" t="s">
        <v>39</v>
      </c>
      <c r="J75" s="24" t="s">
        <v>39</v>
      </c>
      <c r="K75" s="24" t="s">
        <v>39</v>
      </c>
      <c r="L75" s="24" t="s">
        <v>39</v>
      </c>
      <c r="M75" s="24" t="s">
        <v>39</v>
      </c>
      <c r="N75" s="24" t="s">
        <v>39</v>
      </c>
      <c r="O75" s="24" t="s">
        <v>39</v>
      </c>
      <c r="P75" s="24" t="s">
        <v>39</v>
      </c>
      <c r="Q75" s="24" t="s">
        <v>39</v>
      </c>
      <c r="R75" s="24" t="s">
        <v>39</v>
      </c>
      <c r="S75" s="24" t="s">
        <v>39</v>
      </c>
      <c r="T75" s="24" t="s">
        <v>39</v>
      </c>
      <c r="U75" s="24" t="s">
        <v>39</v>
      </c>
      <c r="V75" s="24" t="s">
        <v>39</v>
      </c>
    </row>
    <row r="76" spans="1:25" ht="76.5" x14ac:dyDescent="0.25">
      <c r="B76" s="27" t="s">
        <v>571</v>
      </c>
      <c r="C76" s="27" t="s">
        <v>482</v>
      </c>
      <c r="D76" s="28" t="s">
        <v>474</v>
      </c>
      <c r="E76" s="28" t="s">
        <v>475</v>
      </c>
      <c r="F76" s="27" t="s">
        <v>214</v>
      </c>
      <c r="G76" s="28" t="s">
        <v>476</v>
      </c>
      <c r="H76" s="28" t="s">
        <v>477</v>
      </c>
      <c r="I76" s="29" t="s">
        <v>124</v>
      </c>
      <c r="J76" s="29" t="s">
        <v>39</v>
      </c>
      <c r="K76" s="29" t="s">
        <v>125</v>
      </c>
      <c r="L76" s="122">
        <f>SUM(M76:R76)</f>
        <v>360006.56</v>
      </c>
      <c r="M76" s="25">
        <v>27000.5</v>
      </c>
      <c r="N76" s="25">
        <v>27000.5</v>
      </c>
      <c r="O76" s="25">
        <v>0</v>
      </c>
      <c r="P76" s="25">
        <v>0</v>
      </c>
      <c r="Q76" s="25">
        <v>306005.56</v>
      </c>
      <c r="R76" s="25">
        <v>0</v>
      </c>
      <c r="S76" s="26">
        <v>43159</v>
      </c>
      <c r="T76" s="26">
        <v>43190</v>
      </c>
      <c r="U76" s="26">
        <v>43270</v>
      </c>
      <c r="V76" s="24">
        <v>2021</v>
      </c>
    </row>
    <row r="77" spans="1:25" ht="76.5" x14ac:dyDescent="0.25">
      <c r="B77" s="27" t="s">
        <v>572</v>
      </c>
      <c r="C77" s="27" t="s">
        <v>483</v>
      </c>
      <c r="D77" s="28" t="s">
        <v>478</v>
      </c>
      <c r="E77" s="28" t="s">
        <v>479</v>
      </c>
      <c r="F77" s="27" t="s">
        <v>214</v>
      </c>
      <c r="G77" s="28" t="s">
        <v>129</v>
      </c>
      <c r="H77" s="28" t="s">
        <v>477</v>
      </c>
      <c r="I77" s="29" t="s">
        <v>124</v>
      </c>
      <c r="J77" s="29" t="s">
        <v>39</v>
      </c>
      <c r="K77" s="29" t="s">
        <v>125</v>
      </c>
      <c r="L77" s="122">
        <f>SUM(M77:R77)</f>
        <v>171993</v>
      </c>
      <c r="M77" s="25">
        <v>12900</v>
      </c>
      <c r="N77" s="25">
        <v>12899</v>
      </c>
      <c r="O77" s="25">
        <v>0</v>
      </c>
      <c r="P77" s="25">
        <v>0</v>
      </c>
      <c r="Q77" s="25">
        <v>146194</v>
      </c>
      <c r="R77" s="25">
        <v>0</v>
      </c>
      <c r="S77" s="26">
        <v>43159</v>
      </c>
      <c r="T77" s="26">
        <v>43190</v>
      </c>
      <c r="U77" s="26">
        <v>43270</v>
      </c>
      <c r="V77" s="24">
        <v>2021</v>
      </c>
    </row>
    <row r="78" spans="1:25" ht="63.75" x14ac:dyDescent="0.25">
      <c r="B78" s="27" t="s">
        <v>573</v>
      </c>
      <c r="C78" s="27" t="s">
        <v>484</v>
      </c>
      <c r="D78" s="28" t="s">
        <v>480</v>
      </c>
      <c r="E78" s="28" t="s">
        <v>481</v>
      </c>
      <c r="F78" s="27" t="s">
        <v>214</v>
      </c>
      <c r="G78" s="28" t="s">
        <v>166</v>
      </c>
      <c r="H78" s="28" t="s">
        <v>477</v>
      </c>
      <c r="I78" s="29" t="s">
        <v>124</v>
      </c>
      <c r="J78" s="29" t="s">
        <v>39</v>
      </c>
      <c r="K78" s="29" t="s">
        <v>125</v>
      </c>
      <c r="L78" s="122">
        <f>SUM(M78:R78)</f>
        <v>132323</v>
      </c>
      <c r="M78" s="25">
        <v>9925</v>
      </c>
      <c r="N78" s="25">
        <v>9924</v>
      </c>
      <c r="O78" s="25">
        <v>0</v>
      </c>
      <c r="P78" s="25">
        <v>0</v>
      </c>
      <c r="Q78" s="25">
        <v>112474</v>
      </c>
      <c r="R78" s="25">
        <v>0</v>
      </c>
      <c r="S78" s="26">
        <v>43159</v>
      </c>
      <c r="T78" s="26">
        <v>43159</v>
      </c>
      <c r="U78" s="26">
        <v>43235</v>
      </c>
      <c r="V78" s="24">
        <v>2021</v>
      </c>
      <c r="Y78" s="120"/>
    </row>
    <row r="79" spans="1:25" ht="76.5" x14ac:dyDescent="0.25">
      <c r="B79" s="37" t="s">
        <v>500</v>
      </c>
      <c r="C79" s="37"/>
      <c r="D79" s="37" t="s">
        <v>295</v>
      </c>
      <c r="E79" s="29" t="s">
        <v>39</v>
      </c>
      <c r="F79" s="29" t="s">
        <v>39</v>
      </c>
      <c r="G79" s="29" t="s">
        <v>39</v>
      </c>
      <c r="H79" s="29" t="s">
        <v>39</v>
      </c>
      <c r="I79" s="29" t="s">
        <v>39</v>
      </c>
      <c r="J79" s="29" t="s">
        <v>39</v>
      </c>
      <c r="K79" s="29" t="s">
        <v>39</v>
      </c>
      <c r="L79" s="33" t="s">
        <v>39</v>
      </c>
      <c r="M79" s="33" t="s">
        <v>39</v>
      </c>
      <c r="N79" s="33" t="s">
        <v>39</v>
      </c>
      <c r="O79" s="33" t="s">
        <v>39</v>
      </c>
      <c r="P79" s="33" t="s">
        <v>39</v>
      </c>
      <c r="Q79" s="33" t="s">
        <v>39</v>
      </c>
      <c r="R79" s="33" t="s">
        <v>39</v>
      </c>
      <c r="S79" s="29" t="s">
        <v>39</v>
      </c>
      <c r="T79" s="29" t="s">
        <v>39</v>
      </c>
      <c r="U79" s="29" t="s">
        <v>39</v>
      </c>
      <c r="V79" s="29" t="s">
        <v>39</v>
      </c>
    </row>
    <row r="80" spans="1:25" ht="63.75" x14ac:dyDescent="0.25">
      <c r="B80" s="27" t="s">
        <v>574</v>
      </c>
      <c r="C80" s="27" t="s">
        <v>296</v>
      </c>
      <c r="D80" s="28" t="s">
        <v>297</v>
      </c>
      <c r="E80" s="28" t="s">
        <v>298</v>
      </c>
      <c r="F80" s="27" t="s">
        <v>214</v>
      </c>
      <c r="G80" s="28" t="s">
        <v>159</v>
      </c>
      <c r="H80" s="28" t="s">
        <v>299</v>
      </c>
      <c r="I80" s="29" t="s">
        <v>124</v>
      </c>
      <c r="J80" s="29" t="s">
        <v>39</v>
      </c>
      <c r="K80" s="29" t="s">
        <v>125</v>
      </c>
      <c r="L80" s="122">
        <f>M80+N80+Q80</f>
        <v>7044.7</v>
      </c>
      <c r="M80" s="25">
        <v>528.36</v>
      </c>
      <c r="N80" s="25">
        <v>528.35</v>
      </c>
      <c r="O80" s="25">
        <v>0</v>
      </c>
      <c r="P80" s="25">
        <v>0</v>
      </c>
      <c r="Q80" s="25">
        <v>5987.99</v>
      </c>
      <c r="R80" s="25">
        <v>0</v>
      </c>
      <c r="S80" s="23">
        <v>43190</v>
      </c>
      <c r="T80" s="23">
        <v>43252</v>
      </c>
      <c r="U80" s="23">
        <v>43315</v>
      </c>
      <c r="V80" s="24">
        <v>2021</v>
      </c>
    </row>
    <row r="81" spans="2:25" ht="76.5" x14ac:dyDescent="0.25">
      <c r="B81" s="30" t="s">
        <v>575</v>
      </c>
      <c r="C81" s="27" t="s">
        <v>300</v>
      </c>
      <c r="D81" s="28" t="s">
        <v>301</v>
      </c>
      <c r="E81" s="28" t="s">
        <v>302</v>
      </c>
      <c r="F81" s="27" t="s">
        <v>214</v>
      </c>
      <c r="G81" s="28" t="s">
        <v>122</v>
      </c>
      <c r="H81" s="28" t="s">
        <v>299</v>
      </c>
      <c r="I81" s="29" t="s">
        <v>124</v>
      </c>
      <c r="J81" s="29" t="s">
        <v>39</v>
      </c>
      <c r="K81" s="29" t="s">
        <v>125</v>
      </c>
      <c r="L81" s="122">
        <f>M81+N81+Q81</f>
        <v>8407.06</v>
      </c>
      <c r="M81" s="33">
        <v>630.53</v>
      </c>
      <c r="N81" s="25">
        <v>630.53</v>
      </c>
      <c r="O81" s="25">
        <v>0</v>
      </c>
      <c r="P81" s="25">
        <v>0</v>
      </c>
      <c r="Q81" s="25">
        <v>7146</v>
      </c>
      <c r="R81" s="25">
        <v>0</v>
      </c>
      <c r="S81" s="26">
        <v>43160</v>
      </c>
      <c r="T81" s="26">
        <v>43252</v>
      </c>
      <c r="U81" s="26">
        <v>43362</v>
      </c>
      <c r="V81" s="24">
        <v>2020</v>
      </c>
    </row>
    <row r="82" spans="2:25" ht="76.5" x14ac:dyDescent="0.25">
      <c r="B82" s="30" t="s">
        <v>576</v>
      </c>
      <c r="C82" s="27" t="s">
        <v>303</v>
      </c>
      <c r="D82" s="28" t="s">
        <v>304</v>
      </c>
      <c r="E82" s="28" t="s">
        <v>253</v>
      </c>
      <c r="F82" s="27" t="s">
        <v>214</v>
      </c>
      <c r="G82" s="28" t="s">
        <v>133</v>
      </c>
      <c r="H82" s="28" t="s">
        <v>299</v>
      </c>
      <c r="I82" s="29" t="s">
        <v>124</v>
      </c>
      <c r="J82" s="29" t="s">
        <v>39</v>
      </c>
      <c r="K82" s="29" t="s">
        <v>125</v>
      </c>
      <c r="L82" s="122">
        <f>SUM(M82:R82)</f>
        <v>24994.11</v>
      </c>
      <c r="M82" s="33">
        <v>1874.56</v>
      </c>
      <c r="N82" s="25">
        <v>1874.55</v>
      </c>
      <c r="O82" s="25">
        <v>0</v>
      </c>
      <c r="P82" s="25">
        <v>0</v>
      </c>
      <c r="Q82" s="25">
        <v>21245</v>
      </c>
      <c r="R82" s="25">
        <v>0</v>
      </c>
      <c r="S82" s="23">
        <v>43160</v>
      </c>
      <c r="T82" s="26">
        <v>43252</v>
      </c>
      <c r="U82" s="26">
        <v>43349</v>
      </c>
      <c r="V82" s="24">
        <v>2021</v>
      </c>
      <c r="Y82" s="120"/>
    </row>
    <row r="83" spans="2:25" ht="76.5" x14ac:dyDescent="0.25">
      <c r="B83" s="27" t="s">
        <v>577</v>
      </c>
      <c r="C83" s="27" t="s">
        <v>305</v>
      </c>
      <c r="D83" s="27" t="s">
        <v>306</v>
      </c>
      <c r="E83" s="27" t="s">
        <v>148</v>
      </c>
      <c r="F83" s="27" t="s">
        <v>214</v>
      </c>
      <c r="G83" s="27" t="s">
        <v>166</v>
      </c>
      <c r="H83" s="27" t="s">
        <v>299</v>
      </c>
      <c r="I83" s="29" t="s">
        <v>124</v>
      </c>
      <c r="J83" s="29" t="s">
        <v>39</v>
      </c>
      <c r="K83" s="29" t="s">
        <v>125</v>
      </c>
      <c r="L83" s="122">
        <f>SUM(M83:R83)</f>
        <v>15906</v>
      </c>
      <c r="M83" s="47">
        <v>1194</v>
      </c>
      <c r="N83" s="47">
        <v>1192</v>
      </c>
      <c r="O83" s="33">
        <v>0</v>
      </c>
      <c r="P83" s="33">
        <v>0</v>
      </c>
      <c r="Q83" s="47">
        <v>13520</v>
      </c>
      <c r="R83" s="47">
        <v>0</v>
      </c>
      <c r="S83" s="26">
        <v>43160</v>
      </c>
      <c r="T83" s="26">
        <v>43252</v>
      </c>
      <c r="U83" s="26">
        <v>43349</v>
      </c>
      <c r="V83" s="24">
        <v>2021</v>
      </c>
    </row>
    <row r="84" spans="2:25" ht="89.25" x14ac:dyDescent="0.25">
      <c r="B84" s="27" t="s">
        <v>578</v>
      </c>
      <c r="C84" s="27" t="s">
        <v>307</v>
      </c>
      <c r="D84" s="27" t="s">
        <v>308</v>
      </c>
      <c r="E84" s="27" t="s">
        <v>309</v>
      </c>
      <c r="F84" s="27" t="s">
        <v>214</v>
      </c>
      <c r="G84" s="27" t="s">
        <v>129</v>
      </c>
      <c r="H84" s="28" t="s">
        <v>299</v>
      </c>
      <c r="I84" s="29" t="s">
        <v>124</v>
      </c>
      <c r="J84" s="29" t="s">
        <v>39</v>
      </c>
      <c r="K84" s="29" t="s">
        <v>125</v>
      </c>
      <c r="L84" s="122">
        <f>SUM(M84:R84)</f>
        <v>18632</v>
      </c>
      <c r="M84" s="47">
        <v>1398</v>
      </c>
      <c r="N84" s="47">
        <v>1397</v>
      </c>
      <c r="O84" s="25">
        <v>0</v>
      </c>
      <c r="P84" s="25">
        <v>0</v>
      </c>
      <c r="Q84" s="47">
        <v>15837</v>
      </c>
      <c r="R84" s="47">
        <v>0</v>
      </c>
      <c r="S84" s="23">
        <v>43160</v>
      </c>
      <c r="T84" s="26">
        <v>43252</v>
      </c>
      <c r="U84" s="26">
        <v>43349</v>
      </c>
      <c r="V84" s="24">
        <v>2021</v>
      </c>
    </row>
    <row r="85" spans="2:25" ht="25.5" x14ac:dyDescent="0.25">
      <c r="B85" s="37" t="s">
        <v>310</v>
      </c>
      <c r="C85" s="37"/>
      <c r="D85" s="37" t="s">
        <v>311</v>
      </c>
      <c r="E85" s="27"/>
      <c r="F85" s="27"/>
      <c r="G85" s="27"/>
      <c r="H85" s="27"/>
      <c r="I85" s="27"/>
      <c r="J85" s="27"/>
      <c r="K85" s="27"/>
      <c r="L85" s="123"/>
      <c r="M85" s="123"/>
      <c r="N85" s="123"/>
      <c r="O85" s="123"/>
      <c r="P85" s="123"/>
      <c r="Q85" s="123"/>
      <c r="R85" s="123"/>
      <c r="S85" s="27"/>
      <c r="T85" s="27"/>
      <c r="U85" s="27"/>
      <c r="V85" s="27"/>
    </row>
    <row r="86" spans="2:25" ht="38.25" x14ac:dyDescent="0.25">
      <c r="B86" s="37" t="s">
        <v>501</v>
      </c>
      <c r="C86" s="37"/>
      <c r="D86" s="37" t="s">
        <v>312</v>
      </c>
      <c r="E86" s="29" t="s">
        <v>39</v>
      </c>
      <c r="F86" s="29" t="s">
        <v>39</v>
      </c>
      <c r="G86" s="29" t="s">
        <v>39</v>
      </c>
      <c r="H86" s="29" t="s">
        <v>39</v>
      </c>
      <c r="I86" s="29" t="s">
        <v>39</v>
      </c>
      <c r="J86" s="29" t="s">
        <v>39</v>
      </c>
      <c r="K86" s="29" t="s">
        <v>39</v>
      </c>
      <c r="L86" s="33" t="s">
        <v>39</v>
      </c>
      <c r="M86" s="33" t="s">
        <v>39</v>
      </c>
      <c r="N86" s="33" t="s">
        <v>39</v>
      </c>
      <c r="O86" s="33" t="s">
        <v>39</v>
      </c>
      <c r="P86" s="33" t="s">
        <v>39</v>
      </c>
      <c r="Q86" s="33" t="s">
        <v>39</v>
      </c>
      <c r="R86" s="33" t="s">
        <v>39</v>
      </c>
      <c r="S86" s="29" t="s">
        <v>39</v>
      </c>
      <c r="T86" s="29" t="s">
        <v>39</v>
      </c>
      <c r="U86" s="29" t="s">
        <v>39</v>
      </c>
      <c r="V86" s="29" t="s">
        <v>39</v>
      </c>
    </row>
    <row r="87" spans="2:25" ht="38.25" x14ac:dyDescent="0.25">
      <c r="B87" s="37" t="s">
        <v>502</v>
      </c>
      <c r="C87" s="37"/>
      <c r="D87" s="37" t="s">
        <v>313</v>
      </c>
      <c r="E87" s="29" t="s">
        <v>39</v>
      </c>
      <c r="F87" s="29" t="s">
        <v>39</v>
      </c>
      <c r="G87" s="29" t="s">
        <v>39</v>
      </c>
      <c r="H87" s="29" t="s">
        <v>39</v>
      </c>
      <c r="I87" s="29" t="s">
        <v>39</v>
      </c>
      <c r="J87" s="29" t="s">
        <v>39</v>
      </c>
      <c r="K87" s="29" t="s">
        <v>39</v>
      </c>
      <c r="L87" s="33" t="s">
        <v>39</v>
      </c>
      <c r="M87" s="33" t="s">
        <v>39</v>
      </c>
      <c r="N87" s="33" t="s">
        <v>39</v>
      </c>
      <c r="O87" s="33" t="s">
        <v>39</v>
      </c>
      <c r="P87" s="33" t="s">
        <v>39</v>
      </c>
      <c r="Q87" s="33" t="s">
        <v>39</v>
      </c>
      <c r="R87" s="33" t="s">
        <v>39</v>
      </c>
      <c r="S87" s="29" t="s">
        <v>39</v>
      </c>
      <c r="T87" s="29" t="s">
        <v>39</v>
      </c>
      <c r="U87" s="29" t="s">
        <v>39</v>
      </c>
      <c r="V87" s="29" t="s">
        <v>39</v>
      </c>
    </row>
    <row r="88" spans="2:25" ht="25.5" x14ac:dyDescent="0.25">
      <c r="B88" s="37" t="s">
        <v>504</v>
      </c>
      <c r="C88" s="37"/>
      <c r="D88" s="37" t="s">
        <v>314</v>
      </c>
      <c r="E88" s="29" t="s">
        <v>39</v>
      </c>
      <c r="F88" s="29" t="s">
        <v>39</v>
      </c>
      <c r="G88" s="29" t="s">
        <v>39</v>
      </c>
      <c r="H88" s="29" t="s">
        <v>39</v>
      </c>
      <c r="I88" s="29" t="s">
        <v>39</v>
      </c>
      <c r="J88" s="29" t="s">
        <v>39</v>
      </c>
      <c r="K88" s="29" t="s">
        <v>39</v>
      </c>
      <c r="L88" s="33" t="s">
        <v>39</v>
      </c>
      <c r="M88" s="33" t="s">
        <v>39</v>
      </c>
      <c r="N88" s="33" t="s">
        <v>39</v>
      </c>
      <c r="O88" s="33" t="s">
        <v>39</v>
      </c>
      <c r="P88" s="33" t="s">
        <v>39</v>
      </c>
      <c r="Q88" s="33" t="s">
        <v>39</v>
      </c>
      <c r="R88" s="33" t="s">
        <v>39</v>
      </c>
      <c r="S88" s="29" t="s">
        <v>39</v>
      </c>
      <c r="T88" s="29" t="s">
        <v>39</v>
      </c>
      <c r="U88" s="29" t="s">
        <v>39</v>
      </c>
      <c r="V88" s="29" t="s">
        <v>39</v>
      </c>
    </row>
    <row r="89" spans="2:25" ht="38.25" x14ac:dyDescent="0.25">
      <c r="B89" s="27" t="s">
        <v>579</v>
      </c>
      <c r="C89" s="27" t="s">
        <v>315</v>
      </c>
      <c r="D89" s="28" t="s">
        <v>316</v>
      </c>
      <c r="E89" s="39" t="s">
        <v>317</v>
      </c>
      <c r="F89" s="39" t="s">
        <v>318</v>
      </c>
      <c r="G89" s="28" t="s">
        <v>133</v>
      </c>
      <c r="H89" s="28" t="s">
        <v>319</v>
      </c>
      <c r="I89" s="29" t="s">
        <v>124</v>
      </c>
      <c r="J89" s="29" t="s">
        <v>39</v>
      </c>
      <c r="K89" s="29" t="s">
        <v>125</v>
      </c>
      <c r="L89" s="122">
        <f>SUM(M89:R89)</f>
        <v>993615.3</v>
      </c>
      <c r="M89" s="25">
        <v>149042.29999999999</v>
      </c>
      <c r="N89" s="25">
        <v>0</v>
      </c>
      <c r="O89" s="25">
        <v>0</v>
      </c>
      <c r="P89" s="25">
        <v>0</v>
      </c>
      <c r="Q89" s="25">
        <v>844573</v>
      </c>
      <c r="R89" s="25">
        <v>0</v>
      </c>
      <c r="S89" s="23">
        <v>43404</v>
      </c>
      <c r="T89" s="26">
        <v>43738</v>
      </c>
      <c r="U89" s="26">
        <v>43830</v>
      </c>
      <c r="V89" s="24">
        <v>2021</v>
      </c>
      <c r="Y89" s="120"/>
    </row>
    <row r="90" spans="2:25" ht="51" x14ac:dyDescent="0.25">
      <c r="B90" s="37" t="s">
        <v>503</v>
      </c>
      <c r="C90" s="37"/>
      <c r="D90" s="37" t="s">
        <v>320</v>
      </c>
      <c r="E90" s="38" t="s">
        <v>39</v>
      </c>
      <c r="F90" s="38" t="s">
        <v>39</v>
      </c>
      <c r="G90" s="38" t="s">
        <v>39</v>
      </c>
      <c r="H90" s="38" t="s">
        <v>39</v>
      </c>
      <c r="I90" s="38" t="s">
        <v>39</v>
      </c>
      <c r="J90" s="38" t="s">
        <v>39</v>
      </c>
      <c r="K90" s="38" t="s">
        <v>39</v>
      </c>
      <c r="L90" s="124" t="s">
        <v>39</v>
      </c>
      <c r="M90" s="124" t="s">
        <v>39</v>
      </c>
      <c r="N90" s="124" t="s">
        <v>39</v>
      </c>
      <c r="O90" s="124" t="s">
        <v>39</v>
      </c>
      <c r="P90" s="124" t="s">
        <v>39</v>
      </c>
      <c r="Q90" s="124" t="s">
        <v>39</v>
      </c>
      <c r="R90" s="124" t="s">
        <v>39</v>
      </c>
      <c r="S90" s="38" t="s">
        <v>39</v>
      </c>
      <c r="T90" s="38" t="s">
        <v>39</v>
      </c>
      <c r="U90" s="38" t="s">
        <v>39</v>
      </c>
      <c r="V90" s="38"/>
    </row>
    <row r="91" spans="2:25" ht="51" x14ac:dyDescent="0.25">
      <c r="B91" s="27" t="s">
        <v>580</v>
      </c>
      <c r="C91" s="27" t="s">
        <v>321</v>
      </c>
      <c r="D91" s="27" t="s">
        <v>322</v>
      </c>
      <c r="E91" s="27" t="s">
        <v>132</v>
      </c>
      <c r="F91" s="27" t="s">
        <v>323</v>
      </c>
      <c r="G91" s="27" t="s">
        <v>154</v>
      </c>
      <c r="H91" s="39" t="s">
        <v>324</v>
      </c>
      <c r="I91" s="29" t="s">
        <v>124</v>
      </c>
      <c r="J91" s="29" t="s">
        <v>39</v>
      </c>
      <c r="K91" s="29" t="s">
        <v>125</v>
      </c>
      <c r="L91" s="122">
        <f>SUM(M91:R91)</f>
        <v>1298334.1200000001</v>
      </c>
      <c r="M91" s="33">
        <v>0</v>
      </c>
      <c r="N91" s="33">
        <v>0</v>
      </c>
      <c r="O91" s="33">
        <v>194750.12</v>
      </c>
      <c r="P91" s="33">
        <v>0</v>
      </c>
      <c r="Q91" s="33">
        <v>1103584</v>
      </c>
      <c r="R91" s="33">
        <v>0</v>
      </c>
      <c r="S91" s="34">
        <v>43617</v>
      </c>
      <c r="T91" s="34">
        <v>44012</v>
      </c>
      <c r="U91" s="34">
        <v>44104</v>
      </c>
      <c r="V91" s="35">
        <v>2021</v>
      </c>
      <c r="X91" s="120"/>
      <c r="Y91" s="120"/>
    </row>
    <row r="92" spans="2:25" ht="25.5" x14ac:dyDescent="0.25">
      <c r="B92" s="37" t="s">
        <v>505</v>
      </c>
      <c r="C92" s="37"/>
      <c r="D92" s="37" t="s">
        <v>325</v>
      </c>
      <c r="E92" s="29" t="s">
        <v>39</v>
      </c>
      <c r="F92" s="29" t="s">
        <v>39</v>
      </c>
      <c r="G92" s="29" t="s">
        <v>39</v>
      </c>
      <c r="H92" s="29" t="s">
        <v>39</v>
      </c>
      <c r="I92" s="29" t="s">
        <v>39</v>
      </c>
      <c r="J92" s="29" t="s">
        <v>39</v>
      </c>
      <c r="K92" s="29" t="s">
        <v>39</v>
      </c>
      <c r="L92" s="33" t="s">
        <v>39</v>
      </c>
      <c r="M92" s="33" t="s">
        <v>39</v>
      </c>
      <c r="N92" s="33" t="s">
        <v>39</v>
      </c>
      <c r="O92" s="33" t="s">
        <v>39</v>
      </c>
      <c r="P92" s="33" t="s">
        <v>39</v>
      </c>
      <c r="Q92" s="33" t="s">
        <v>39</v>
      </c>
      <c r="R92" s="33" t="s">
        <v>39</v>
      </c>
      <c r="S92" s="29" t="s">
        <v>39</v>
      </c>
      <c r="T92" s="29" t="s">
        <v>39</v>
      </c>
      <c r="U92" s="29" t="s">
        <v>39</v>
      </c>
      <c r="V92" s="29" t="s">
        <v>39</v>
      </c>
    </row>
    <row r="93" spans="2:25" ht="51" x14ac:dyDescent="0.25">
      <c r="B93" s="28" t="s">
        <v>581</v>
      </c>
      <c r="C93" s="28" t="s">
        <v>326</v>
      </c>
      <c r="D93" s="28" t="s">
        <v>327</v>
      </c>
      <c r="E93" s="28" t="s">
        <v>128</v>
      </c>
      <c r="F93" s="28" t="s">
        <v>323</v>
      </c>
      <c r="G93" s="28" t="s">
        <v>129</v>
      </c>
      <c r="H93" s="22" t="s">
        <v>328</v>
      </c>
      <c r="I93" s="21" t="s">
        <v>124</v>
      </c>
      <c r="J93" s="21" t="s">
        <v>174</v>
      </c>
      <c r="K93" s="21" t="s">
        <v>125</v>
      </c>
      <c r="L93" s="55">
        <f>M93+N93+O93+P93+Q93</f>
        <v>102635.81</v>
      </c>
      <c r="M93" s="55">
        <v>15395.38</v>
      </c>
      <c r="N93" s="55">
        <v>0</v>
      </c>
      <c r="O93" s="55">
        <v>0</v>
      </c>
      <c r="P93" s="55">
        <v>0</v>
      </c>
      <c r="Q93" s="55">
        <v>87240.43</v>
      </c>
      <c r="R93" s="74">
        <v>0</v>
      </c>
      <c r="S93" s="23">
        <v>42690</v>
      </c>
      <c r="T93" s="23">
        <v>43220</v>
      </c>
      <c r="U93" s="23">
        <v>43342</v>
      </c>
      <c r="V93" s="50">
        <v>2020</v>
      </c>
    </row>
    <row r="94" spans="2:25" ht="51" x14ac:dyDescent="0.25">
      <c r="B94" s="28" t="s">
        <v>582</v>
      </c>
      <c r="C94" s="28" t="s">
        <v>329</v>
      </c>
      <c r="D94" s="28" t="s">
        <v>330</v>
      </c>
      <c r="E94" s="28" t="s">
        <v>128</v>
      </c>
      <c r="F94" s="28" t="s">
        <v>323</v>
      </c>
      <c r="G94" s="28" t="s">
        <v>129</v>
      </c>
      <c r="H94" s="22" t="s">
        <v>328</v>
      </c>
      <c r="I94" s="21" t="s">
        <v>124</v>
      </c>
      <c r="J94" s="21" t="s">
        <v>174</v>
      </c>
      <c r="K94" s="21" t="s">
        <v>125</v>
      </c>
      <c r="L94" s="55">
        <f t="shared" ref="L94:L97" si="2">M94+N94+O94+P94+Q94</f>
        <v>85542.82</v>
      </c>
      <c r="M94" s="55">
        <v>12831.43</v>
      </c>
      <c r="N94" s="55">
        <v>0</v>
      </c>
      <c r="O94" s="55">
        <v>0</v>
      </c>
      <c r="P94" s="55">
        <v>0</v>
      </c>
      <c r="Q94" s="55">
        <v>72711.39</v>
      </c>
      <c r="R94" s="74">
        <v>0</v>
      </c>
      <c r="S94" s="23">
        <v>42690</v>
      </c>
      <c r="T94" s="23">
        <v>43220</v>
      </c>
      <c r="U94" s="23">
        <v>43342</v>
      </c>
      <c r="V94" s="50">
        <v>2020</v>
      </c>
    </row>
    <row r="95" spans="2:25" ht="51" x14ac:dyDescent="0.25">
      <c r="B95" s="28" t="s">
        <v>583</v>
      </c>
      <c r="C95" s="28" t="s">
        <v>331</v>
      </c>
      <c r="D95" s="28" t="s">
        <v>332</v>
      </c>
      <c r="E95" s="28" t="s">
        <v>128</v>
      </c>
      <c r="F95" s="28" t="s">
        <v>323</v>
      </c>
      <c r="G95" s="28" t="s">
        <v>129</v>
      </c>
      <c r="H95" s="22" t="s">
        <v>328</v>
      </c>
      <c r="I95" s="21" t="s">
        <v>124</v>
      </c>
      <c r="J95" s="21" t="s">
        <v>174</v>
      </c>
      <c r="K95" s="21" t="s">
        <v>125</v>
      </c>
      <c r="L95" s="55">
        <f t="shared" si="2"/>
        <v>556847.35</v>
      </c>
      <c r="M95" s="55">
        <v>110903.35</v>
      </c>
      <c r="N95" s="55">
        <v>0</v>
      </c>
      <c r="O95" s="55">
        <v>0</v>
      </c>
      <c r="P95" s="55">
        <v>0</v>
      </c>
      <c r="Q95" s="55">
        <v>445944</v>
      </c>
      <c r="R95" s="74">
        <v>0</v>
      </c>
      <c r="S95" s="23">
        <v>42724</v>
      </c>
      <c r="T95" s="23">
        <v>43220</v>
      </c>
      <c r="U95" s="23">
        <v>43342</v>
      </c>
      <c r="V95" s="50">
        <v>2020</v>
      </c>
    </row>
    <row r="96" spans="2:25" ht="38.25" x14ac:dyDescent="0.25">
      <c r="B96" s="28" t="s">
        <v>584</v>
      </c>
      <c r="C96" s="28" t="s">
        <v>333</v>
      </c>
      <c r="D96" s="28" t="s">
        <v>334</v>
      </c>
      <c r="E96" s="28" t="s">
        <v>137</v>
      </c>
      <c r="F96" s="28" t="s">
        <v>323</v>
      </c>
      <c r="G96" s="28" t="s">
        <v>159</v>
      </c>
      <c r="H96" s="22" t="s">
        <v>328</v>
      </c>
      <c r="I96" s="21" t="s">
        <v>124</v>
      </c>
      <c r="J96" s="21" t="s">
        <v>174</v>
      </c>
      <c r="K96" s="21" t="s">
        <v>125</v>
      </c>
      <c r="L96" s="49">
        <f t="shared" si="2"/>
        <v>745219.15</v>
      </c>
      <c r="M96" s="49">
        <v>380256.77</v>
      </c>
      <c r="N96" s="49">
        <v>0</v>
      </c>
      <c r="O96" s="49">
        <v>0</v>
      </c>
      <c r="P96" s="49">
        <v>0</v>
      </c>
      <c r="Q96" s="49">
        <v>364962.38</v>
      </c>
      <c r="R96" s="74">
        <v>0</v>
      </c>
      <c r="S96" s="23">
        <v>43373</v>
      </c>
      <c r="T96" s="23">
        <v>43403</v>
      </c>
      <c r="U96" s="23">
        <v>43464</v>
      </c>
      <c r="V96" s="50">
        <v>2020</v>
      </c>
      <c r="X96" s="120"/>
      <c r="Y96" s="120"/>
    </row>
    <row r="97" spans="2:25" ht="51" x14ac:dyDescent="0.25">
      <c r="B97" s="28" t="s">
        <v>585</v>
      </c>
      <c r="C97" s="28" t="s">
        <v>335</v>
      </c>
      <c r="D97" s="28" t="s">
        <v>336</v>
      </c>
      <c r="E97" s="28" t="s">
        <v>120</v>
      </c>
      <c r="F97" s="28" t="s">
        <v>323</v>
      </c>
      <c r="G97" s="28" t="s">
        <v>122</v>
      </c>
      <c r="H97" s="22" t="s">
        <v>328</v>
      </c>
      <c r="I97" s="21" t="s">
        <v>124</v>
      </c>
      <c r="J97" s="21" t="s">
        <v>174</v>
      </c>
      <c r="K97" s="21" t="s">
        <v>125</v>
      </c>
      <c r="L97" s="49">
        <f t="shared" si="2"/>
        <v>383477.23000000004</v>
      </c>
      <c r="M97" s="49">
        <v>57521.58</v>
      </c>
      <c r="N97" s="49">
        <v>0</v>
      </c>
      <c r="O97" s="49">
        <v>0</v>
      </c>
      <c r="P97" s="49">
        <v>0</v>
      </c>
      <c r="Q97" s="49">
        <v>325955.65000000002</v>
      </c>
      <c r="R97" s="74">
        <v>0</v>
      </c>
      <c r="S97" s="23">
        <v>42724</v>
      </c>
      <c r="T97" s="23">
        <v>42916</v>
      </c>
      <c r="U97" s="23">
        <v>43008</v>
      </c>
      <c r="V97" s="50">
        <v>2020</v>
      </c>
    </row>
    <row r="98" spans="2:25" ht="38.25" x14ac:dyDescent="0.25">
      <c r="B98" s="28" t="s">
        <v>586</v>
      </c>
      <c r="C98" s="28" t="s">
        <v>337</v>
      </c>
      <c r="D98" s="28" t="s">
        <v>338</v>
      </c>
      <c r="E98" s="28" t="s">
        <v>148</v>
      </c>
      <c r="F98" s="28" t="s">
        <v>323</v>
      </c>
      <c r="G98" s="28" t="s">
        <v>339</v>
      </c>
      <c r="H98" s="22" t="s">
        <v>328</v>
      </c>
      <c r="I98" s="21" t="s">
        <v>124</v>
      </c>
      <c r="J98" s="21" t="s">
        <v>174</v>
      </c>
      <c r="K98" s="21" t="s">
        <v>125</v>
      </c>
      <c r="L98" s="49">
        <f>M98+N98+O98+P98+Q98</f>
        <v>1030366</v>
      </c>
      <c r="M98" s="49">
        <v>154555</v>
      </c>
      <c r="N98" s="49">
        <v>0</v>
      </c>
      <c r="O98" s="49">
        <v>0</v>
      </c>
      <c r="P98" s="49">
        <v>0</v>
      </c>
      <c r="Q98" s="49">
        <v>875811</v>
      </c>
      <c r="R98" s="74">
        <v>0</v>
      </c>
      <c r="S98" s="23">
        <v>43619</v>
      </c>
      <c r="T98" s="23">
        <v>43707</v>
      </c>
      <c r="U98" s="23">
        <v>43798</v>
      </c>
      <c r="V98" s="24">
        <v>2022</v>
      </c>
    </row>
    <row r="99" spans="2:25" ht="51" x14ac:dyDescent="0.25">
      <c r="B99" s="28" t="s">
        <v>587</v>
      </c>
      <c r="C99" s="28" t="s">
        <v>340</v>
      </c>
      <c r="D99" s="28" t="s">
        <v>341</v>
      </c>
      <c r="E99" s="28" t="s">
        <v>132</v>
      </c>
      <c r="F99" s="28" t="s">
        <v>323</v>
      </c>
      <c r="G99" s="28" t="s">
        <v>133</v>
      </c>
      <c r="H99" s="22" t="s">
        <v>328</v>
      </c>
      <c r="I99" s="21" t="s">
        <v>124</v>
      </c>
      <c r="J99" s="21" t="s">
        <v>174</v>
      </c>
      <c r="K99" s="21" t="s">
        <v>125</v>
      </c>
      <c r="L99" s="49">
        <f>M99+N99+O99+P99+Q99</f>
        <v>1134682.3999999999</v>
      </c>
      <c r="M99" s="49">
        <v>281857.40000000002</v>
      </c>
      <c r="N99" s="49">
        <v>0</v>
      </c>
      <c r="O99" s="49">
        <v>0</v>
      </c>
      <c r="P99" s="49">
        <v>0</v>
      </c>
      <c r="Q99" s="49">
        <v>852825</v>
      </c>
      <c r="R99" s="74">
        <v>0</v>
      </c>
      <c r="S99" s="23">
        <v>42724</v>
      </c>
      <c r="T99" s="23">
        <v>43220</v>
      </c>
      <c r="U99" s="23">
        <v>43283</v>
      </c>
      <c r="V99" s="50">
        <v>2021</v>
      </c>
    </row>
    <row r="100" spans="2:25" ht="51" x14ac:dyDescent="0.25">
      <c r="B100" s="28" t="s">
        <v>776</v>
      </c>
      <c r="C100" s="28" t="s">
        <v>774</v>
      </c>
      <c r="D100" s="27" t="s">
        <v>775</v>
      </c>
      <c r="E100" s="28" t="s">
        <v>128</v>
      </c>
      <c r="F100" s="28" t="s">
        <v>323</v>
      </c>
      <c r="G100" s="28" t="s">
        <v>129</v>
      </c>
      <c r="H100" s="22" t="s">
        <v>328</v>
      </c>
      <c r="I100" s="21" t="s">
        <v>124</v>
      </c>
      <c r="J100" s="21" t="s">
        <v>174</v>
      </c>
      <c r="K100" s="21" t="s">
        <v>125</v>
      </c>
      <c r="L100" s="49">
        <f>SUM(M100:R100)</f>
        <v>450000</v>
      </c>
      <c r="M100" s="49">
        <v>168881.2</v>
      </c>
      <c r="N100" s="49">
        <v>0</v>
      </c>
      <c r="O100" s="49">
        <v>0</v>
      </c>
      <c r="P100" s="49">
        <v>0</v>
      </c>
      <c r="Q100" s="49">
        <v>281118.8</v>
      </c>
      <c r="R100" s="74">
        <v>0</v>
      </c>
      <c r="S100" s="23">
        <v>43799</v>
      </c>
      <c r="T100" s="23">
        <v>43951</v>
      </c>
      <c r="U100" s="23">
        <v>44012</v>
      </c>
      <c r="V100" s="50">
        <v>2021</v>
      </c>
    </row>
    <row r="101" spans="2:25" ht="38.25" x14ac:dyDescent="0.25">
      <c r="B101" s="37" t="s">
        <v>506</v>
      </c>
      <c r="C101" s="37"/>
      <c r="D101" s="37" t="s">
        <v>342</v>
      </c>
      <c r="E101" s="29" t="s">
        <v>39</v>
      </c>
      <c r="F101" s="29" t="s">
        <v>39</v>
      </c>
      <c r="G101" s="29" t="s">
        <v>39</v>
      </c>
      <c r="H101" s="29" t="s">
        <v>39</v>
      </c>
      <c r="I101" s="29" t="s">
        <v>39</v>
      </c>
      <c r="J101" s="29" t="s">
        <v>39</v>
      </c>
      <c r="K101" s="29" t="s">
        <v>39</v>
      </c>
      <c r="L101" s="33" t="s">
        <v>39</v>
      </c>
      <c r="M101" s="33" t="s">
        <v>39</v>
      </c>
      <c r="N101" s="33" t="s">
        <v>39</v>
      </c>
      <c r="O101" s="33" t="s">
        <v>39</v>
      </c>
      <c r="P101" s="33" t="s">
        <v>39</v>
      </c>
      <c r="Q101" s="33" t="s">
        <v>39</v>
      </c>
      <c r="R101" s="33" t="s">
        <v>39</v>
      </c>
      <c r="S101" s="29" t="s">
        <v>39</v>
      </c>
      <c r="T101" s="29" t="s">
        <v>39</v>
      </c>
      <c r="U101" s="29" t="s">
        <v>39</v>
      </c>
      <c r="V101" s="29" t="s">
        <v>39</v>
      </c>
    </row>
    <row r="102" spans="2:25" ht="38.25" x14ac:dyDescent="0.25">
      <c r="B102" s="28" t="s">
        <v>588</v>
      </c>
      <c r="C102" s="27" t="s">
        <v>778</v>
      </c>
      <c r="D102" s="27" t="s">
        <v>344</v>
      </c>
      <c r="E102" s="27" t="s">
        <v>132</v>
      </c>
      <c r="F102" s="27" t="s">
        <v>323</v>
      </c>
      <c r="G102" s="27" t="s">
        <v>154</v>
      </c>
      <c r="H102" s="39" t="s">
        <v>345</v>
      </c>
      <c r="I102" s="29" t="s">
        <v>124</v>
      </c>
      <c r="J102" s="29" t="s">
        <v>39</v>
      </c>
      <c r="K102" s="29" t="s">
        <v>125</v>
      </c>
      <c r="L102" s="126">
        <f>SUM(M102:R102)</f>
        <v>192231.91</v>
      </c>
      <c r="M102" s="55">
        <v>28834.79</v>
      </c>
      <c r="N102" s="55">
        <v>0</v>
      </c>
      <c r="O102" s="55">
        <v>0</v>
      </c>
      <c r="P102" s="55">
        <v>0</v>
      </c>
      <c r="Q102" s="55">
        <v>163397.12</v>
      </c>
      <c r="R102" s="33">
        <v>0</v>
      </c>
      <c r="S102" s="26">
        <v>43555</v>
      </c>
      <c r="T102" s="26">
        <v>43738</v>
      </c>
      <c r="U102" s="26">
        <v>43830</v>
      </c>
      <c r="V102" s="131">
        <v>2021</v>
      </c>
    </row>
    <row r="103" spans="2:25" ht="63.75" x14ac:dyDescent="0.25">
      <c r="B103" s="28" t="s">
        <v>589</v>
      </c>
      <c r="C103" s="27" t="s">
        <v>346</v>
      </c>
      <c r="D103" s="27" t="s">
        <v>347</v>
      </c>
      <c r="E103" s="27" t="s">
        <v>128</v>
      </c>
      <c r="F103" s="27" t="s">
        <v>323</v>
      </c>
      <c r="G103" s="27" t="s">
        <v>129</v>
      </c>
      <c r="H103" s="39" t="s">
        <v>345</v>
      </c>
      <c r="I103" s="29" t="s">
        <v>124</v>
      </c>
      <c r="J103" s="29" t="s">
        <v>39</v>
      </c>
      <c r="K103" s="29" t="s">
        <v>125</v>
      </c>
      <c r="L103" s="126">
        <f>SUM(M103:R103)</f>
        <v>130739.70000000001</v>
      </c>
      <c r="M103" s="55">
        <v>19610.96</v>
      </c>
      <c r="N103" s="55">
        <v>0</v>
      </c>
      <c r="O103" s="55">
        <v>0</v>
      </c>
      <c r="P103" s="55">
        <v>0</v>
      </c>
      <c r="Q103" s="55">
        <v>111128.74</v>
      </c>
      <c r="R103" s="33">
        <v>0</v>
      </c>
      <c r="S103" s="26">
        <v>42936</v>
      </c>
      <c r="T103" s="26">
        <v>43179</v>
      </c>
      <c r="U103" s="26">
        <v>43216</v>
      </c>
      <c r="V103" s="131">
        <v>2019</v>
      </c>
    </row>
    <row r="104" spans="2:25" ht="38.25" x14ac:dyDescent="0.25">
      <c r="B104" s="28" t="s">
        <v>590</v>
      </c>
      <c r="C104" s="27" t="s">
        <v>348</v>
      </c>
      <c r="D104" s="27" t="s">
        <v>349</v>
      </c>
      <c r="E104" s="27" t="s">
        <v>120</v>
      </c>
      <c r="F104" s="27" t="s">
        <v>323</v>
      </c>
      <c r="G104" s="27" t="s">
        <v>122</v>
      </c>
      <c r="H104" s="39" t="s">
        <v>345</v>
      </c>
      <c r="I104" s="29" t="s">
        <v>124</v>
      </c>
      <c r="J104" s="29" t="s">
        <v>39</v>
      </c>
      <c r="K104" s="29" t="s">
        <v>125</v>
      </c>
      <c r="L104" s="126">
        <f>SUM(M104:R104)</f>
        <v>180357.27000000002</v>
      </c>
      <c r="M104" s="55">
        <v>6208.52</v>
      </c>
      <c r="N104" s="55">
        <v>0</v>
      </c>
      <c r="O104" s="55">
        <v>0</v>
      </c>
      <c r="P104" s="55">
        <v>138967.14000000001</v>
      </c>
      <c r="Q104" s="55">
        <v>35181.61</v>
      </c>
      <c r="R104" s="33">
        <v>0</v>
      </c>
      <c r="S104" s="26">
        <v>43008</v>
      </c>
      <c r="T104" s="26">
        <v>43132</v>
      </c>
      <c r="U104" s="26">
        <v>43234</v>
      </c>
      <c r="V104" s="131">
        <v>2020</v>
      </c>
      <c r="Y104" s="120"/>
    </row>
    <row r="105" spans="2:25" ht="63.75" x14ac:dyDescent="0.25">
      <c r="B105" s="28" t="s">
        <v>591</v>
      </c>
      <c r="C105" s="27" t="s">
        <v>350</v>
      </c>
      <c r="D105" s="27" t="s">
        <v>351</v>
      </c>
      <c r="E105" s="27" t="s">
        <v>148</v>
      </c>
      <c r="F105" s="27" t="s">
        <v>323</v>
      </c>
      <c r="G105" s="27" t="s">
        <v>166</v>
      </c>
      <c r="H105" s="39" t="s">
        <v>345</v>
      </c>
      <c r="I105" s="29" t="s">
        <v>124</v>
      </c>
      <c r="J105" s="29" t="s">
        <v>39</v>
      </c>
      <c r="K105" s="29" t="s">
        <v>125</v>
      </c>
      <c r="L105" s="126">
        <f>SUM(M105:R105)</f>
        <v>100447.44</v>
      </c>
      <c r="M105" s="55">
        <v>15067.12</v>
      </c>
      <c r="N105" s="55">
        <v>0</v>
      </c>
      <c r="O105" s="55">
        <v>0</v>
      </c>
      <c r="P105" s="55">
        <v>0</v>
      </c>
      <c r="Q105" s="55">
        <v>85380.32</v>
      </c>
      <c r="R105" s="33">
        <v>0</v>
      </c>
      <c r="S105" s="26">
        <v>42979</v>
      </c>
      <c r="T105" s="26">
        <v>43404</v>
      </c>
      <c r="U105" s="26">
        <v>43524</v>
      </c>
      <c r="V105" s="131">
        <v>2020</v>
      </c>
    </row>
    <row r="106" spans="2:25" ht="51" x14ac:dyDescent="0.25">
      <c r="B106" s="28" t="s">
        <v>592</v>
      </c>
      <c r="C106" s="27" t="s">
        <v>352</v>
      </c>
      <c r="D106" s="27" t="s">
        <v>353</v>
      </c>
      <c r="E106" s="27" t="s">
        <v>137</v>
      </c>
      <c r="F106" s="27" t="s">
        <v>323</v>
      </c>
      <c r="G106" s="27" t="s">
        <v>159</v>
      </c>
      <c r="H106" s="39" t="s">
        <v>345</v>
      </c>
      <c r="I106" s="29" t="s">
        <v>124</v>
      </c>
      <c r="J106" s="29" t="s">
        <v>39</v>
      </c>
      <c r="K106" s="29" t="s">
        <v>125</v>
      </c>
      <c r="L106" s="126">
        <f>SUM(M106:R106)</f>
        <v>38050.839999999997</v>
      </c>
      <c r="M106" s="55">
        <v>5707.63</v>
      </c>
      <c r="N106" s="55">
        <v>0</v>
      </c>
      <c r="O106" s="55">
        <v>0</v>
      </c>
      <c r="P106" s="55">
        <v>0</v>
      </c>
      <c r="Q106" s="55">
        <v>32343.21</v>
      </c>
      <c r="R106" s="33">
        <v>0</v>
      </c>
      <c r="S106" s="26">
        <v>42972</v>
      </c>
      <c r="T106" s="26">
        <v>43160</v>
      </c>
      <c r="U106" s="26">
        <v>43347</v>
      </c>
      <c r="V106" s="131">
        <v>2020</v>
      </c>
    </row>
    <row r="107" spans="2:25" ht="38.25" x14ac:dyDescent="0.25">
      <c r="B107" s="37" t="s">
        <v>507</v>
      </c>
      <c r="C107" s="37"/>
      <c r="D107" s="37" t="s">
        <v>354</v>
      </c>
      <c r="E107" s="29" t="s">
        <v>39</v>
      </c>
      <c r="F107" s="29" t="s">
        <v>39</v>
      </c>
      <c r="G107" s="29" t="s">
        <v>39</v>
      </c>
      <c r="H107" s="29" t="s">
        <v>39</v>
      </c>
      <c r="I107" s="29" t="s">
        <v>39</v>
      </c>
      <c r="J107" s="29" t="s">
        <v>39</v>
      </c>
      <c r="K107" s="29" t="s">
        <v>39</v>
      </c>
      <c r="L107" s="33" t="s">
        <v>39</v>
      </c>
      <c r="M107" s="33" t="s">
        <v>39</v>
      </c>
      <c r="N107" s="33" t="s">
        <v>39</v>
      </c>
      <c r="O107" s="33" t="s">
        <v>39</v>
      </c>
      <c r="P107" s="33" t="s">
        <v>39</v>
      </c>
      <c r="Q107" s="33" t="s">
        <v>39</v>
      </c>
      <c r="R107" s="33" t="s">
        <v>39</v>
      </c>
      <c r="S107" s="29" t="s">
        <v>39</v>
      </c>
      <c r="T107" s="29" t="s">
        <v>39</v>
      </c>
      <c r="U107" s="29" t="s">
        <v>39</v>
      </c>
      <c r="V107" s="29" t="s">
        <v>39</v>
      </c>
    </row>
    <row r="108" spans="2:25" ht="63.75" x14ac:dyDescent="0.25">
      <c r="B108" s="37" t="s">
        <v>508</v>
      </c>
      <c r="C108" s="37"/>
      <c r="D108" s="37" t="s">
        <v>355</v>
      </c>
      <c r="E108" s="29" t="s">
        <v>39</v>
      </c>
      <c r="F108" s="29" t="s">
        <v>39</v>
      </c>
      <c r="G108" s="29" t="s">
        <v>39</v>
      </c>
      <c r="H108" s="29" t="s">
        <v>39</v>
      </c>
      <c r="I108" s="29" t="s">
        <v>39</v>
      </c>
      <c r="J108" s="29" t="s">
        <v>39</v>
      </c>
      <c r="K108" s="29" t="s">
        <v>39</v>
      </c>
      <c r="L108" s="33" t="s">
        <v>39</v>
      </c>
      <c r="M108" s="33" t="s">
        <v>39</v>
      </c>
      <c r="N108" s="33" t="s">
        <v>39</v>
      </c>
      <c r="O108" s="33" t="s">
        <v>39</v>
      </c>
      <c r="P108" s="33" t="s">
        <v>39</v>
      </c>
      <c r="Q108" s="33" t="s">
        <v>39</v>
      </c>
      <c r="R108" s="33" t="s">
        <v>39</v>
      </c>
      <c r="S108" s="29" t="s">
        <v>39</v>
      </c>
      <c r="T108" s="29" t="s">
        <v>39</v>
      </c>
      <c r="U108" s="29" t="s">
        <v>39</v>
      </c>
      <c r="V108" s="29" t="s">
        <v>39</v>
      </c>
    </row>
    <row r="109" spans="2:25" ht="51" x14ac:dyDescent="0.25">
      <c r="B109" s="52" t="s">
        <v>593</v>
      </c>
      <c r="C109" s="46" t="s">
        <v>356</v>
      </c>
      <c r="D109" s="27" t="s">
        <v>357</v>
      </c>
      <c r="E109" s="27" t="s">
        <v>132</v>
      </c>
      <c r="F109" s="27" t="s">
        <v>358</v>
      </c>
      <c r="G109" s="27" t="s">
        <v>133</v>
      </c>
      <c r="H109" s="27" t="s">
        <v>359</v>
      </c>
      <c r="I109" s="29" t="s">
        <v>124</v>
      </c>
      <c r="J109" s="29" t="s">
        <v>174</v>
      </c>
      <c r="K109" s="29" t="s">
        <v>125</v>
      </c>
      <c r="L109" s="122">
        <f>SUM(M109:R109)</f>
        <v>57925</v>
      </c>
      <c r="M109" s="33">
        <v>8690</v>
      </c>
      <c r="N109" s="33">
        <v>0</v>
      </c>
      <c r="O109" s="33">
        <v>0</v>
      </c>
      <c r="P109" s="33">
        <v>0</v>
      </c>
      <c r="Q109" s="33">
        <v>49235</v>
      </c>
      <c r="R109" s="33">
        <v>0</v>
      </c>
      <c r="S109" s="34">
        <v>42339</v>
      </c>
      <c r="T109" s="34">
        <v>42370</v>
      </c>
      <c r="U109" s="34">
        <v>42461</v>
      </c>
      <c r="V109" s="35">
        <v>2016</v>
      </c>
      <c r="Y109" s="120"/>
    </row>
    <row r="110" spans="2:25" ht="25.5" x14ac:dyDescent="0.25">
      <c r="B110" s="37" t="s">
        <v>509</v>
      </c>
      <c r="C110" s="37"/>
      <c r="D110" s="37" t="s">
        <v>360</v>
      </c>
      <c r="E110" s="29" t="s">
        <v>39</v>
      </c>
      <c r="F110" s="29" t="s">
        <v>39</v>
      </c>
      <c r="G110" s="29" t="s">
        <v>39</v>
      </c>
      <c r="H110" s="29" t="s">
        <v>39</v>
      </c>
      <c r="I110" s="29" t="s">
        <v>39</v>
      </c>
      <c r="J110" s="29" t="s">
        <v>39</v>
      </c>
      <c r="K110" s="29" t="s">
        <v>39</v>
      </c>
      <c r="L110" s="33" t="s">
        <v>39</v>
      </c>
      <c r="M110" s="33" t="s">
        <v>39</v>
      </c>
      <c r="N110" s="33" t="s">
        <v>39</v>
      </c>
      <c r="O110" s="33" t="s">
        <v>39</v>
      </c>
      <c r="P110" s="33" t="s">
        <v>39</v>
      </c>
      <c r="Q110" s="33" t="s">
        <v>39</v>
      </c>
      <c r="R110" s="33" t="s">
        <v>39</v>
      </c>
      <c r="S110" s="29" t="s">
        <v>39</v>
      </c>
      <c r="T110" s="29" t="s">
        <v>39</v>
      </c>
      <c r="U110" s="29" t="s">
        <v>39</v>
      </c>
      <c r="V110" s="29" t="s">
        <v>39</v>
      </c>
    </row>
    <row r="111" spans="2:25" ht="25.5" x14ac:dyDescent="0.25">
      <c r="B111" s="37" t="s">
        <v>510</v>
      </c>
      <c r="C111" s="37"/>
      <c r="D111" s="37" t="s">
        <v>361</v>
      </c>
      <c r="E111" s="29" t="s">
        <v>39</v>
      </c>
      <c r="F111" s="29" t="s">
        <v>39</v>
      </c>
      <c r="G111" s="29" t="s">
        <v>39</v>
      </c>
      <c r="H111" s="29" t="s">
        <v>39</v>
      </c>
      <c r="I111" s="29" t="s">
        <v>39</v>
      </c>
      <c r="J111" s="29" t="s">
        <v>39</v>
      </c>
      <c r="K111" s="29" t="s">
        <v>39</v>
      </c>
      <c r="L111" s="33" t="s">
        <v>39</v>
      </c>
      <c r="M111" s="33" t="s">
        <v>39</v>
      </c>
      <c r="N111" s="33" t="s">
        <v>39</v>
      </c>
      <c r="O111" s="33" t="s">
        <v>39</v>
      </c>
      <c r="P111" s="33" t="s">
        <v>39</v>
      </c>
      <c r="Q111" s="33" t="s">
        <v>39</v>
      </c>
      <c r="R111" s="33" t="s">
        <v>39</v>
      </c>
      <c r="S111" s="29" t="s">
        <v>39</v>
      </c>
      <c r="T111" s="29" t="s">
        <v>39</v>
      </c>
      <c r="U111" s="29" t="s">
        <v>39</v>
      </c>
      <c r="V111" s="29" t="s">
        <v>39</v>
      </c>
    </row>
    <row r="112" spans="2:25" ht="51" x14ac:dyDescent="0.25">
      <c r="B112" s="27" t="s">
        <v>594</v>
      </c>
      <c r="C112" s="27" t="s">
        <v>362</v>
      </c>
      <c r="D112" s="28" t="s">
        <v>363</v>
      </c>
      <c r="E112" s="39" t="s">
        <v>364</v>
      </c>
      <c r="F112" s="39" t="s">
        <v>365</v>
      </c>
      <c r="G112" s="28" t="s">
        <v>133</v>
      </c>
      <c r="H112" s="28" t="s">
        <v>366</v>
      </c>
      <c r="I112" s="29" t="s">
        <v>124</v>
      </c>
      <c r="J112" s="29" t="s">
        <v>39</v>
      </c>
      <c r="K112" s="29" t="s">
        <v>125</v>
      </c>
      <c r="L112" s="122">
        <f>SUM(M112:R112)</f>
        <v>2559135.1500000004</v>
      </c>
      <c r="M112" s="25">
        <v>383870.28</v>
      </c>
      <c r="N112" s="25">
        <v>0</v>
      </c>
      <c r="O112" s="25">
        <v>0</v>
      </c>
      <c r="P112" s="25">
        <v>0</v>
      </c>
      <c r="Q112" s="25">
        <v>2175264.87</v>
      </c>
      <c r="R112" s="25">
        <v>0</v>
      </c>
      <c r="S112" s="23">
        <v>42549</v>
      </c>
      <c r="T112" s="26">
        <v>42739</v>
      </c>
      <c r="U112" s="26">
        <v>42804</v>
      </c>
      <c r="V112" s="24">
        <v>2020</v>
      </c>
      <c r="Y112" s="120"/>
    </row>
    <row r="113" spans="2:25" ht="51" x14ac:dyDescent="0.25">
      <c r="B113" s="37" t="s">
        <v>511</v>
      </c>
      <c r="C113" s="37"/>
      <c r="D113" s="37" t="s">
        <v>367</v>
      </c>
      <c r="E113" s="29" t="s">
        <v>39</v>
      </c>
      <c r="F113" s="29" t="s">
        <v>39</v>
      </c>
      <c r="G113" s="29" t="s">
        <v>39</v>
      </c>
      <c r="H113" s="29" t="s">
        <v>39</v>
      </c>
      <c r="I113" s="29" t="s">
        <v>39</v>
      </c>
      <c r="J113" s="29" t="s">
        <v>39</v>
      </c>
      <c r="K113" s="29" t="s">
        <v>39</v>
      </c>
      <c r="L113" s="33" t="s">
        <v>39</v>
      </c>
      <c r="M113" s="33" t="s">
        <v>39</v>
      </c>
      <c r="N113" s="33" t="s">
        <v>39</v>
      </c>
      <c r="O113" s="33" t="s">
        <v>39</v>
      </c>
      <c r="P113" s="33" t="s">
        <v>39</v>
      </c>
      <c r="Q113" s="33" t="s">
        <v>39</v>
      </c>
      <c r="R113" s="33" t="s">
        <v>39</v>
      </c>
      <c r="S113" s="29" t="s">
        <v>39</v>
      </c>
      <c r="T113" s="29" t="s">
        <v>39</v>
      </c>
      <c r="U113" s="29" t="s">
        <v>39</v>
      </c>
      <c r="V113" s="29" t="s">
        <v>39</v>
      </c>
    </row>
    <row r="114" spans="2:25" ht="76.5" x14ac:dyDescent="0.25">
      <c r="B114" s="27" t="s">
        <v>595</v>
      </c>
      <c r="C114" s="27" t="s">
        <v>368</v>
      </c>
      <c r="D114" s="27" t="s">
        <v>369</v>
      </c>
      <c r="E114" s="27" t="s">
        <v>370</v>
      </c>
      <c r="F114" s="27" t="s">
        <v>365</v>
      </c>
      <c r="G114" s="27" t="s">
        <v>371</v>
      </c>
      <c r="H114" s="27" t="s">
        <v>372</v>
      </c>
      <c r="I114" s="29" t="s">
        <v>124</v>
      </c>
      <c r="J114" s="29" t="s">
        <v>39</v>
      </c>
      <c r="K114" s="29" t="s">
        <v>125</v>
      </c>
      <c r="L114" s="125">
        <f>SUM(M114:R114)</f>
        <v>4477307</v>
      </c>
      <c r="M114" s="33">
        <v>0</v>
      </c>
      <c r="N114" s="33">
        <v>0</v>
      </c>
      <c r="O114" s="33">
        <v>671596.05</v>
      </c>
      <c r="P114" s="33">
        <v>0</v>
      </c>
      <c r="Q114" s="33">
        <v>3805710.95</v>
      </c>
      <c r="R114" s="33">
        <v>0</v>
      </c>
      <c r="S114" s="34">
        <v>42705</v>
      </c>
      <c r="T114" s="34">
        <v>42830</v>
      </c>
      <c r="U114" s="34">
        <v>43069</v>
      </c>
      <c r="V114" s="35">
        <v>2019</v>
      </c>
      <c r="Y114" s="120"/>
    </row>
    <row r="115" spans="2:25" ht="63.75" x14ac:dyDescent="0.25">
      <c r="B115" s="37" t="s">
        <v>512</v>
      </c>
      <c r="C115" s="37"/>
      <c r="D115" s="37" t="s">
        <v>373</v>
      </c>
      <c r="E115" s="29" t="s">
        <v>39</v>
      </c>
      <c r="F115" s="29" t="s">
        <v>39</v>
      </c>
      <c r="G115" s="29" t="s">
        <v>39</v>
      </c>
      <c r="H115" s="29" t="s">
        <v>39</v>
      </c>
      <c r="I115" s="29" t="s">
        <v>39</v>
      </c>
      <c r="J115" s="29" t="s">
        <v>39</v>
      </c>
      <c r="K115" s="29" t="s">
        <v>39</v>
      </c>
      <c r="L115" s="33" t="s">
        <v>39</v>
      </c>
      <c r="M115" s="33" t="s">
        <v>39</v>
      </c>
      <c r="N115" s="33" t="s">
        <v>39</v>
      </c>
      <c r="O115" s="33" t="s">
        <v>39</v>
      </c>
      <c r="P115" s="33" t="s">
        <v>39</v>
      </c>
      <c r="Q115" s="33" t="s">
        <v>39</v>
      </c>
      <c r="R115" s="33" t="s">
        <v>39</v>
      </c>
      <c r="S115" s="29" t="s">
        <v>39</v>
      </c>
      <c r="T115" s="29" t="s">
        <v>39</v>
      </c>
      <c r="U115" s="29" t="s">
        <v>39</v>
      </c>
      <c r="V115" s="29" t="s">
        <v>39</v>
      </c>
    </row>
    <row r="116" spans="2:25" ht="76.5" x14ac:dyDescent="0.25">
      <c r="B116" s="27" t="s">
        <v>596</v>
      </c>
      <c r="C116" s="46" t="s">
        <v>374</v>
      </c>
      <c r="D116" s="27" t="s">
        <v>375</v>
      </c>
      <c r="E116" s="27" t="s">
        <v>376</v>
      </c>
      <c r="F116" s="27" t="s">
        <v>365</v>
      </c>
      <c r="G116" s="27" t="s">
        <v>122</v>
      </c>
      <c r="H116" s="27" t="s">
        <v>377</v>
      </c>
      <c r="I116" s="29" t="s">
        <v>124</v>
      </c>
      <c r="J116" s="29" t="s">
        <v>39</v>
      </c>
      <c r="K116" s="29" t="s">
        <v>125</v>
      </c>
      <c r="L116" s="122">
        <f t="shared" ref="L116:L124" si="3">SUM(M116:R116)</f>
        <v>845515.15</v>
      </c>
      <c r="M116" s="33">
        <v>269918.12</v>
      </c>
      <c r="N116" s="33">
        <v>0</v>
      </c>
      <c r="O116" s="33">
        <v>0</v>
      </c>
      <c r="P116" s="33">
        <v>0</v>
      </c>
      <c r="Q116" s="33">
        <v>575597.03</v>
      </c>
      <c r="R116" s="72">
        <v>0</v>
      </c>
      <c r="S116" s="34">
        <v>42549</v>
      </c>
      <c r="T116" s="34">
        <v>42658</v>
      </c>
      <c r="U116" s="34">
        <v>42719</v>
      </c>
      <c r="V116" s="35">
        <v>2019</v>
      </c>
    </row>
    <row r="117" spans="2:25" ht="51" x14ac:dyDescent="0.25">
      <c r="B117" s="27" t="s">
        <v>597</v>
      </c>
      <c r="C117" s="46" t="s">
        <v>378</v>
      </c>
      <c r="D117" s="27" t="s">
        <v>379</v>
      </c>
      <c r="E117" s="27" t="s">
        <v>380</v>
      </c>
      <c r="F117" s="27" t="s">
        <v>365</v>
      </c>
      <c r="G117" s="27" t="s">
        <v>166</v>
      </c>
      <c r="H117" s="27" t="s">
        <v>377</v>
      </c>
      <c r="I117" s="29" t="s">
        <v>124</v>
      </c>
      <c r="J117" s="29" t="s">
        <v>39</v>
      </c>
      <c r="K117" s="29" t="s">
        <v>125</v>
      </c>
      <c r="L117" s="122">
        <f t="shared" si="3"/>
        <v>1797691.56</v>
      </c>
      <c r="M117" s="33">
        <v>0</v>
      </c>
      <c r="N117" s="33">
        <v>0</v>
      </c>
      <c r="O117" s="33">
        <v>653820.42000000004</v>
      </c>
      <c r="P117" s="33">
        <v>0</v>
      </c>
      <c r="Q117" s="33">
        <v>1143871.1399999999</v>
      </c>
      <c r="R117" s="72">
        <v>0</v>
      </c>
      <c r="S117" s="34">
        <v>42549</v>
      </c>
      <c r="T117" s="34">
        <v>42674</v>
      </c>
      <c r="U117" s="34">
        <v>42915</v>
      </c>
      <c r="V117" s="35">
        <v>2020</v>
      </c>
      <c r="Y117" s="120"/>
    </row>
    <row r="118" spans="2:25" ht="51" x14ac:dyDescent="0.25">
      <c r="B118" s="27" t="s">
        <v>598</v>
      </c>
      <c r="C118" s="46" t="s">
        <v>381</v>
      </c>
      <c r="D118" s="27" t="s">
        <v>382</v>
      </c>
      <c r="E118" s="27" t="s">
        <v>383</v>
      </c>
      <c r="F118" s="27" t="s">
        <v>365</v>
      </c>
      <c r="G118" s="27" t="s">
        <v>384</v>
      </c>
      <c r="H118" s="27" t="s">
        <v>377</v>
      </c>
      <c r="I118" s="29" t="s">
        <v>124</v>
      </c>
      <c r="J118" s="29" t="s">
        <v>39</v>
      </c>
      <c r="K118" s="29" t="s">
        <v>125</v>
      </c>
      <c r="L118" s="122">
        <f t="shared" si="3"/>
        <v>905471.58000000007</v>
      </c>
      <c r="M118" s="33">
        <v>84500</v>
      </c>
      <c r="N118" s="33">
        <v>0</v>
      </c>
      <c r="O118" s="40">
        <v>371818.58</v>
      </c>
      <c r="P118" s="33">
        <v>0</v>
      </c>
      <c r="Q118" s="33">
        <v>449153</v>
      </c>
      <c r="R118" s="72">
        <v>0</v>
      </c>
      <c r="S118" s="34">
        <v>42549</v>
      </c>
      <c r="T118" s="34">
        <v>42618</v>
      </c>
      <c r="U118" s="26">
        <v>42879</v>
      </c>
      <c r="V118" s="35">
        <v>2019</v>
      </c>
    </row>
    <row r="119" spans="2:25" ht="38.25" x14ac:dyDescent="0.25">
      <c r="B119" s="27" t="s">
        <v>599</v>
      </c>
      <c r="C119" s="46" t="s">
        <v>385</v>
      </c>
      <c r="D119" s="27" t="s">
        <v>386</v>
      </c>
      <c r="E119" s="27" t="s">
        <v>364</v>
      </c>
      <c r="F119" s="27" t="s">
        <v>365</v>
      </c>
      <c r="G119" s="27" t="s">
        <v>133</v>
      </c>
      <c r="H119" s="27" t="s">
        <v>377</v>
      </c>
      <c r="I119" s="29" t="s">
        <v>124</v>
      </c>
      <c r="J119" s="29" t="s">
        <v>39</v>
      </c>
      <c r="K119" s="29" t="s">
        <v>125</v>
      </c>
      <c r="L119" s="122">
        <f t="shared" si="3"/>
        <v>4050991.2</v>
      </c>
      <c r="M119" s="33">
        <v>642382.46</v>
      </c>
      <c r="N119" s="33">
        <v>0</v>
      </c>
      <c r="O119" s="40">
        <v>800000</v>
      </c>
      <c r="P119" s="33">
        <v>0</v>
      </c>
      <c r="Q119" s="33">
        <v>2608608.7400000002</v>
      </c>
      <c r="R119" s="73">
        <v>0</v>
      </c>
      <c r="S119" s="26">
        <v>42549</v>
      </c>
      <c r="T119" s="26">
        <v>42718</v>
      </c>
      <c r="U119" s="26">
        <v>42838</v>
      </c>
      <c r="V119" s="53">
        <v>2020</v>
      </c>
    </row>
    <row r="120" spans="2:25" ht="51" x14ac:dyDescent="0.25">
      <c r="B120" s="27" t="s">
        <v>600</v>
      </c>
      <c r="C120" s="46" t="s">
        <v>387</v>
      </c>
      <c r="D120" s="27" t="s">
        <v>388</v>
      </c>
      <c r="E120" s="27" t="s">
        <v>389</v>
      </c>
      <c r="F120" s="27" t="s">
        <v>365</v>
      </c>
      <c r="G120" s="27" t="s">
        <v>129</v>
      </c>
      <c r="H120" s="27" t="s">
        <v>377</v>
      </c>
      <c r="I120" s="29" t="s">
        <v>124</v>
      </c>
      <c r="J120" s="29" t="s">
        <v>39</v>
      </c>
      <c r="K120" s="29" t="s">
        <v>125</v>
      </c>
      <c r="L120" s="122">
        <f t="shared" si="3"/>
        <v>1321260</v>
      </c>
      <c r="M120" s="33">
        <v>381061.87</v>
      </c>
      <c r="N120" s="33">
        <v>0</v>
      </c>
      <c r="O120" s="33">
        <v>0</v>
      </c>
      <c r="P120" s="33">
        <v>0</v>
      </c>
      <c r="Q120" s="33">
        <v>940198.13</v>
      </c>
      <c r="R120" s="72">
        <v>0</v>
      </c>
      <c r="S120" s="34">
        <v>42549</v>
      </c>
      <c r="T120" s="26">
        <v>42725</v>
      </c>
      <c r="U120" s="26">
        <v>42811</v>
      </c>
      <c r="V120" s="53">
        <v>2020</v>
      </c>
    </row>
    <row r="121" spans="2:25" ht="51" x14ac:dyDescent="0.25">
      <c r="B121" s="27" t="s">
        <v>601</v>
      </c>
      <c r="C121" s="27" t="s">
        <v>390</v>
      </c>
      <c r="D121" s="27" t="s">
        <v>773</v>
      </c>
      <c r="E121" s="27" t="s">
        <v>376</v>
      </c>
      <c r="F121" s="27" t="s">
        <v>365</v>
      </c>
      <c r="G121" s="27" t="s">
        <v>122</v>
      </c>
      <c r="H121" s="27" t="s">
        <v>377</v>
      </c>
      <c r="I121" s="29" t="s">
        <v>124</v>
      </c>
      <c r="J121" s="29" t="s">
        <v>39</v>
      </c>
      <c r="K121" s="29" t="s">
        <v>125</v>
      </c>
      <c r="L121" s="122">
        <f t="shared" si="3"/>
        <v>225802.40000000002</v>
      </c>
      <c r="M121" s="33">
        <v>45160.480000000003</v>
      </c>
      <c r="N121" s="33">
        <v>0</v>
      </c>
      <c r="O121" s="33">
        <v>0</v>
      </c>
      <c r="P121" s="33">
        <v>0</v>
      </c>
      <c r="Q121" s="33">
        <v>180641.92000000001</v>
      </c>
      <c r="R121" s="74">
        <v>0</v>
      </c>
      <c r="S121" s="34">
        <v>43464</v>
      </c>
      <c r="T121" s="34">
        <v>43554</v>
      </c>
      <c r="U121" s="34">
        <v>43615</v>
      </c>
      <c r="V121" s="35">
        <v>2021</v>
      </c>
    </row>
    <row r="122" spans="2:25" ht="51" x14ac:dyDescent="0.25">
      <c r="B122" s="27" t="s">
        <v>602</v>
      </c>
      <c r="C122" s="27" t="s">
        <v>391</v>
      </c>
      <c r="D122" s="27" t="s">
        <v>392</v>
      </c>
      <c r="E122" s="27" t="s">
        <v>393</v>
      </c>
      <c r="F122" s="27" t="s">
        <v>365</v>
      </c>
      <c r="G122" s="27" t="s">
        <v>384</v>
      </c>
      <c r="H122" s="27" t="s">
        <v>377</v>
      </c>
      <c r="I122" s="29" t="s">
        <v>124</v>
      </c>
      <c r="J122" s="29" t="s">
        <v>39</v>
      </c>
      <c r="K122" s="29" t="s">
        <v>125</v>
      </c>
      <c r="L122" s="122">
        <f t="shared" si="3"/>
        <v>182600</v>
      </c>
      <c r="M122" s="33">
        <v>0</v>
      </c>
      <c r="N122" s="33">
        <v>0</v>
      </c>
      <c r="O122" s="33">
        <v>91300</v>
      </c>
      <c r="P122" s="33">
        <v>0</v>
      </c>
      <c r="Q122" s="33">
        <v>91300</v>
      </c>
      <c r="R122" s="74">
        <v>0</v>
      </c>
      <c r="S122" s="34">
        <v>43434</v>
      </c>
      <c r="T122" s="34">
        <v>43497</v>
      </c>
      <c r="U122" s="34">
        <v>43586</v>
      </c>
      <c r="V122" s="35">
        <v>2021</v>
      </c>
    </row>
    <row r="123" spans="2:25" ht="38.25" x14ac:dyDescent="0.25">
      <c r="B123" s="27" t="s">
        <v>603</v>
      </c>
      <c r="C123" s="27" t="s">
        <v>394</v>
      </c>
      <c r="D123" s="27" t="s">
        <v>395</v>
      </c>
      <c r="E123" s="27" t="s">
        <v>364</v>
      </c>
      <c r="F123" s="27" t="s">
        <v>365</v>
      </c>
      <c r="G123" s="27" t="s">
        <v>133</v>
      </c>
      <c r="H123" s="27" t="s">
        <v>377</v>
      </c>
      <c r="I123" s="29" t="s">
        <v>124</v>
      </c>
      <c r="J123" s="29" t="s">
        <v>39</v>
      </c>
      <c r="K123" s="29" t="s">
        <v>125</v>
      </c>
      <c r="L123" s="122">
        <f t="shared" si="3"/>
        <v>1153607.98</v>
      </c>
      <c r="M123" s="33">
        <v>230721.6</v>
      </c>
      <c r="N123" s="33">
        <v>0</v>
      </c>
      <c r="O123" s="33">
        <v>0</v>
      </c>
      <c r="P123" s="33">
        <v>0</v>
      </c>
      <c r="Q123" s="33">
        <v>922886.38</v>
      </c>
      <c r="R123" s="74">
        <v>0</v>
      </c>
      <c r="S123" s="26">
        <v>43405</v>
      </c>
      <c r="T123" s="34">
        <v>43467</v>
      </c>
      <c r="U123" s="34">
        <v>43525</v>
      </c>
      <c r="V123" s="35">
        <v>2023</v>
      </c>
    </row>
    <row r="124" spans="2:25" ht="51" x14ac:dyDescent="0.25">
      <c r="B124" s="27" t="s">
        <v>604</v>
      </c>
      <c r="C124" s="27" t="s">
        <v>396</v>
      </c>
      <c r="D124" s="27" t="s">
        <v>397</v>
      </c>
      <c r="E124" s="27" t="s">
        <v>389</v>
      </c>
      <c r="F124" s="27" t="s">
        <v>365</v>
      </c>
      <c r="G124" s="27" t="s">
        <v>129</v>
      </c>
      <c r="H124" s="27" t="s">
        <v>377</v>
      </c>
      <c r="I124" s="29" t="s">
        <v>124</v>
      </c>
      <c r="J124" s="29" t="s">
        <v>39</v>
      </c>
      <c r="K124" s="29" t="s">
        <v>125</v>
      </c>
      <c r="L124" s="122">
        <f t="shared" si="3"/>
        <v>773174</v>
      </c>
      <c r="M124" s="33">
        <v>274352.08</v>
      </c>
      <c r="N124" s="33">
        <v>0</v>
      </c>
      <c r="O124" s="33">
        <v>0</v>
      </c>
      <c r="P124" s="33">
        <v>0</v>
      </c>
      <c r="Q124" s="33">
        <v>498821.92</v>
      </c>
      <c r="R124" s="74">
        <v>0</v>
      </c>
      <c r="S124" s="34">
        <v>43464</v>
      </c>
      <c r="T124" s="34">
        <v>43646</v>
      </c>
      <c r="U124" s="34">
        <v>43707</v>
      </c>
      <c r="V124" s="35">
        <v>2021</v>
      </c>
    </row>
    <row r="125" spans="2:25" ht="25.5" x14ac:dyDescent="0.25">
      <c r="B125" s="37" t="s">
        <v>513</v>
      </c>
      <c r="C125" s="37"/>
      <c r="D125" s="37" t="s">
        <v>398</v>
      </c>
      <c r="E125" s="29" t="s">
        <v>39</v>
      </c>
      <c r="F125" s="29" t="s">
        <v>39</v>
      </c>
      <c r="G125" s="29" t="s">
        <v>39</v>
      </c>
      <c r="H125" s="29" t="s">
        <v>39</v>
      </c>
      <c r="I125" s="29" t="s">
        <v>39</v>
      </c>
      <c r="J125" s="29" t="s">
        <v>39</v>
      </c>
      <c r="K125" s="29" t="s">
        <v>39</v>
      </c>
      <c r="L125" s="33" t="s">
        <v>39</v>
      </c>
      <c r="M125" s="33" t="s">
        <v>39</v>
      </c>
      <c r="N125" s="33" t="s">
        <v>39</v>
      </c>
      <c r="O125" s="33" t="s">
        <v>39</v>
      </c>
      <c r="P125" s="33" t="s">
        <v>39</v>
      </c>
      <c r="Q125" s="33" t="s">
        <v>39</v>
      </c>
      <c r="R125" s="33" t="s">
        <v>39</v>
      </c>
      <c r="S125" s="29" t="s">
        <v>39</v>
      </c>
      <c r="T125" s="29" t="s">
        <v>39</v>
      </c>
      <c r="U125" s="29" t="s">
        <v>39</v>
      </c>
      <c r="V125" s="29" t="s">
        <v>39</v>
      </c>
    </row>
    <row r="126" spans="2:25" ht="63.75" x14ac:dyDescent="0.25">
      <c r="B126" s="27" t="s">
        <v>605</v>
      </c>
      <c r="C126" s="27" t="s">
        <v>399</v>
      </c>
      <c r="D126" s="28" t="s">
        <v>400</v>
      </c>
      <c r="E126" s="22" t="s">
        <v>132</v>
      </c>
      <c r="F126" s="39" t="s">
        <v>365</v>
      </c>
      <c r="G126" s="28" t="s">
        <v>133</v>
      </c>
      <c r="H126" s="28" t="s">
        <v>401</v>
      </c>
      <c r="I126" s="29" t="s">
        <v>124</v>
      </c>
      <c r="J126" s="29" t="s">
        <v>39</v>
      </c>
      <c r="K126" s="29" t="s">
        <v>125</v>
      </c>
      <c r="L126" s="122">
        <f>SUM(M126:Q126)</f>
        <v>403252.46</v>
      </c>
      <c r="M126" s="25">
        <v>60487.87</v>
      </c>
      <c r="N126" s="25">
        <v>0</v>
      </c>
      <c r="O126" s="25">
        <v>0</v>
      </c>
      <c r="P126" s="25">
        <v>0</v>
      </c>
      <c r="Q126" s="25">
        <v>342764.59</v>
      </c>
      <c r="R126" s="25">
        <v>0</v>
      </c>
      <c r="S126" s="23">
        <v>42634</v>
      </c>
      <c r="T126" s="26">
        <v>42815</v>
      </c>
      <c r="U126" s="26">
        <v>42908</v>
      </c>
      <c r="V126" s="24">
        <v>2018</v>
      </c>
    </row>
    <row r="127" spans="2:25" ht="51" x14ac:dyDescent="0.25">
      <c r="B127" s="27" t="s">
        <v>606</v>
      </c>
      <c r="C127" s="27" t="s">
        <v>402</v>
      </c>
      <c r="D127" s="27" t="s">
        <v>403</v>
      </c>
      <c r="E127" s="39" t="s">
        <v>120</v>
      </c>
      <c r="F127" s="39" t="s">
        <v>365</v>
      </c>
      <c r="G127" s="27" t="s">
        <v>122</v>
      </c>
      <c r="H127" s="27" t="s">
        <v>401</v>
      </c>
      <c r="I127" s="29" t="s">
        <v>124</v>
      </c>
      <c r="J127" s="29" t="s">
        <v>39</v>
      </c>
      <c r="K127" s="29" t="s">
        <v>125</v>
      </c>
      <c r="L127" s="122">
        <f t="shared" ref="L127:L132" si="4">SUM(M127:R127)</f>
        <v>296430.61</v>
      </c>
      <c r="M127" s="33">
        <v>44464.6</v>
      </c>
      <c r="N127" s="33">
        <v>0</v>
      </c>
      <c r="O127" s="33">
        <v>0</v>
      </c>
      <c r="P127" s="33">
        <v>0</v>
      </c>
      <c r="Q127" s="33">
        <v>251966.01</v>
      </c>
      <c r="R127" s="33">
        <v>0</v>
      </c>
      <c r="S127" s="26">
        <v>43252</v>
      </c>
      <c r="T127" s="26">
        <v>43435</v>
      </c>
      <c r="U127" s="26">
        <v>43525</v>
      </c>
      <c r="V127" s="24">
        <v>2021</v>
      </c>
      <c r="Y127" s="120"/>
    </row>
    <row r="128" spans="2:25" ht="51" x14ac:dyDescent="0.25">
      <c r="B128" s="27" t="s">
        <v>607</v>
      </c>
      <c r="C128" s="27" t="s">
        <v>404</v>
      </c>
      <c r="D128" s="28" t="s">
        <v>405</v>
      </c>
      <c r="E128" s="22" t="s">
        <v>128</v>
      </c>
      <c r="F128" s="39" t="s">
        <v>365</v>
      </c>
      <c r="G128" s="28" t="s">
        <v>129</v>
      </c>
      <c r="H128" s="28" t="s">
        <v>401</v>
      </c>
      <c r="I128" s="29" t="s">
        <v>124</v>
      </c>
      <c r="J128" s="29" t="s">
        <v>39</v>
      </c>
      <c r="K128" s="29" t="s">
        <v>125</v>
      </c>
      <c r="L128" s="122">
        <f t="shared" si="4"/>
        <v>116313</v>
      </c>
      <c r="M128" s="33">
        <v>17446.95</v>
      </c>
      <c r="N128" s="33">
        <v>0</v>
      </c>
      <c r="O128" s="33">
        <v>0</v>
      </c>
      <c r="P128" s="33">
        <v>0</v>
      </c>
      <c r="Q128" s="33">
        <v>98866.05</v>
      </c>
      <c r="R128" s="33">
        <v>0</v>
      </c>
      <c r="S128" s="23">
        <v>42634</v>
      </c>
      <c r="T128" s="26">
        <v>42815</v>
      </c>
      <c r="U128" s="42">
        <v>42982</v>
      </c>
      <c r="V128" s="44">
        <v>2018</v>
      </c>
    </row>
    <row r="129" spans="2:25" ht="38.25" x14ac:dyDescent="0.25">
      <c r="B129" s="27" t="s">
        <v>608</v>
      </c>
      <c r="C129" s="27" t="s">
        <v>406</v>
      </c>
      <c r="D129" s="28" t="s">
        <v>407</v>
      </c>
      <c r="E129" s="22" t="s">
        <v>137</v>
      </c>
      <c r="F129" s="39" t="s">
        <v>365</v>
      </c>
      <c r="G129" s="28" t="s">
        <v>159</v>
      </c>
      <c r="H129" s="28" t="s">
        <v>401</v>
      </c>
      <c r="I129" s="29" t="s">
        <v>124</v>
      </c>
      <c r="J129" s="29" t="s">
        <v>39</v>
      </c>
      <c r="K129" s="29" t="s">
        <v>125</v>
      </c>
      <c r="L129" s="122">
        <f t="shared" si="4"/>
        <v>326272.06</v>
      </c>
      <c r="M129" s="33">
        <v>48940.81</v>
      </c>
      <c r="N129" s="25">
        <v>0</v>
      </c>
      <c r="O129" s="25">
        <v>0</v>
      </c>
      <c r="P129" s="25">
        <v>0</v>
      </c>
      <c r="Q129" s="33">
        <v>277331.25</v>
      </c>
      <c r="R129" s="25">
        <v>0</v>
      </c>
      <c r="S129" s="23">
        <v>42634</v>
      </c>
      <c r="T129" s="26">
        <v>42815</v>
      </c>
      <c r="U129" s="26">
        <v>42902</v>
      </c>
      <c r="V129" s="24">
        <v>2020</v>
      </c>
      <c r="Y129" s="120"/>
    </row>
    <row r="130" spans="2:25" ht="51" x14ac:dyDescent="0.25">
      <c r="B130" s="45" t="s">
        <v>609</v>
      </c>
      <c r="C130" s="39" t="s">
        <v>408</v>
      </c>
      <c r="D130" s="27" t="s">
        <v>409</v>
      </c>
      <c r="E130" s="39" t="s">
        <v>128</v>
      </c>
      <c r="F130" s="39" t="s">
        <v>365</v>
      </c>
      <c r="G130" s="39" t="s">
        <v>129</v>
      </c>
      <c r="H130" s="27" t="s">
        <v>401</v>
      </c>
      <c r="I130" s="24" t="s">
        <v>124</v>
      </c>
      <c r="J130" s="24" t="s">
        <v>39</v>
      </c>
      <c r="K130" s="24" t="s">
        <v>125</v>
      </c>
      <c r="L130" s="122">
        <f t="shared" si="4"/>
        <v>557732</v>
      </c>
      <c r="M130" s="47">
        <v>83659.8</v>
      </c>
      <c r="N130" s="47">
        <v>0</v>
      </c>
      <c r="O130" s="47">
        <v>0</v>
      </c>
      <c r="P130" s="47">
        <v>0</v>
      </c>
      <c r="Q130" s="47">
        <v>474072.2</v>
      </c>
      <c r="R130" s="47">
        <v>0</v>
      </c>
      <c r="S130" s="48">
        <v>43191</v>
      </c>
      <c r="T130" s="48">
        <v>43374</v>
      </c>
      <c r="U130" s="48">
        <v>43435</v>
      </c>
      <c r="V130" s="24">
        <v>2021</v>
      </c>
      <c r="Y130" s="120"/>
    </row>
    <row r="131" spans="2:25" ht="38.25" x14ac:dyDescent="0.25">
      <c r="B131" s="54" t="s">
        <v>717</v>
      </c>
      <c r="C131" s="46" t="s">
        <v>410</v>
      </c>
      <c r="D131" s="27" t="s">
        <v>411</v>
      </c>
      <c r="E131" s="39" t="s">
        <v>148</v>
      </c>
      <c r="F131" s="39" t="s">
        <v>365</v>
      </c>
      <c r="G131" s="39" t="s">
        <v>166</v>
      </c>
      <c r="H131" s="27" t="s">
        <v>401</v>
      </c>
      <c r="I131" s="24" t="s">
        <v>124</v>
      </c>
      <c r="J131" s="24" t="s">
        <v>39</v>
      </c>
      <c r="K131" s="24" t="s">
        <v>125</v>
      </c>
      <c r="L131" s="122">
        <f t="shared" si="4"/>
        <v>6388</v>
      </c>
      <c r="M131" s="47">
        <v>958.2</v>
      </c>
      <c r="N131" s="47">
        <v>0</v>
      </c>
      <c r="O131" s="47">
        <v>0</v>
      </c>
      <c r="P131" s="47">
        <v>0</v>
      </c>
      <c r="Q131" s="47">
        <v>5429.8</v>
      </c>
      <c r="R131" s="47">
        <v>0</v>
      </c>
      <c r="S131" s="48">
        <v>42634</v>
      </c>
      <c r="T131" s="48">
        <v>42735</v>
      </c>
      <c r="U131" s="48">
        <v>42819</v>
      </c>
      <c r="V131" s="24">
        <v>2017</v>
      </c>
    </row>
    <row r="132" spans="2:25" ht="38.25" x14ac:dyDescent="0.25">
      <c r="B132" s="45" t="s">
        <v>718</v>
      </c>
      <c r="C132" s="39" t="s">
        <v>412</v>
      </c>
      <c r="D132" s="45" t="s">
        <v>413</v>
      </c>
      <c r="E132" s="39" t="s">
        <v>148</v>
      </c>
      <c r="F132" s="39" t="s">
        <v>365</v>
      </c>
      <c r="G132" s="39" t="s">
        <v>166</v>
      </c>
      <c r="H132" s="27" t="s">
        <v>401</v>
      </c>
      <c r="I132" s="24" t="s">
        <v>124</v>
      </c>
      <c r="J132" s="24" t="s">
        <v>39</v>
      </c>
      <c r="K132" s="24" t="s">
        <v>125</v>
      </c>
      <c r="L132" s="122">
        <f t="shared" si="4"/>
        <v>539955.80000000005</v>
      </c>
      <c r="M132" s="47">
        <v>80993.37</v>
      </c>
      <c r="N132" s="47">
        <v>0</v>
      </c>
      <c r="O132" s="47">
        <v>0</v>
      </c>
      <c r="P132" s="47">
        <v>0</v>
      </c>
      <c r="Q132" s="47">
        <v>458962.43</v>
      </c>
      <c r="R132" s="47">
        <v>0</v>
      </c>
      <c r="S132" s="48">
        <v>43220</v>
      </c>
      <c r="T132" s="48">
        <v>43251</v>
      </c>
      <c r="U132" s="48">
        <v>43350</v>
      </c>
      <c r="V132" s="24">
        <v>2020</v>
      </c>
    </row>
    <row r="133" spans="2:25" ht="25.5" x14ac:dyDescent="0.25">
      <c r="B133" s="37" t="s">
        <v>514</v>
      </c>
      <c r="C133" s="37"/>
      <c r="D133" s="37" t="s">
        <v>414</v>
      </c>
      <c r="E133" s="29" t="s">
        <v>39</v>
      </c>
      <c r="F133" s="29" t="s">
        <v>39</v>
      </c>
      <c r="G133" s="29" t="s">
        <v>39</v>
      </c>
      <c r="H133" s="29" t="s">
        <v>39</v>
      </c>
      <c r="I133" s="29" t="s">
        <v>39</v>
      </c>
      <c r="J133" s="29" t="s">
        <v>39</v>
      </c>
      <c r="K133" s="29" t="s">
        <v>39</v>
      </c>
      <c r="L133" s="33" t="s">
        <v>39</v>
      </c>
      <c r="M133" s="33" t="s">
        <v>39</v>
      </c>
      <c r="N133" s="33" t="s">
        <v>39</v>
      </c>
      <c r="O133" s="33" t="s">
        <v>39</v>
      </c>
      <c r="P133" s="33" t="s">
        <v>39</v>
      </c>
      <c r="Q133" s="33" t="s">
        <v>39</v>
      </c>
      <c r="R133" s="33" t="s">
        <v>39</v>
      </c>
      <c r="S133" s="29" t="s">
        <v>39</v>
      </c>
      <c r="T133" s="29" t="s">
        <v>39</v>
      </c>
      <c r="U133" s="29" t="s">
        <v>39</v>
      </c>
      <c r="V133" s="29" t="s">
        <v>39</v>
      </c>
    </row>
    <row r="134" spans="2:25" ht="102" x14ac:dyDescent="0.25">
      <c r="B134" s="37" t="s">
        <v>516</v>
      </c>
      <c r="C134" s="37"/>
      <c r="D134" s="37" t="s">
        <v>415</v>
      </c>
      <c r="E134" s="29" t="s">
        <v>39</v>
      </c>
      <c r="F134" s="29" t="s">
        <v>39</v>
      </c>
      <c r="G134" s="29" t="s">
        <v>39</v>
      </c>
      <c r="H134" s="29" t="s">
        <v>39</v>
      </c>
      <c r="I134" s="29" t="s">
        <v>39</v>
      </c>
      <c r="J134" s="29" t="s">
        <v>39</v>
      </c>
      <c r="K134" s="29" t="s">
        <v>39</v>
      </c>
      <c r="L134" s="33" t="s">
        <v>39</v>
      </c>
      <c r="M134" s="33" t="s">
        <v>39</v>
      </c>
      <c r="N134" s="33" t="s">
        <v>39</v>
      </c>
      <c r="O134" s="33" t="s">
        <v>39</v>
      </c>
      <c r="P134" s="33" t="s">
        <v>39</v>
      </c>
      <c r="Q134" s="33" t="s">
        <v>39</v>
      </c>
      <c r="R134" s="33" t="s">
        <v>39</v>
      </c>
      <c r="S134" s="29" t="s">
        <v>39</v>
      </c>
      <c r="T134" s="29" t="s">
        <v>39</v>
      </c>
      <c r="U134" s="29" t="s">
        <v>39</v>
      </c>
      <c r="V134" s="29" t="s">
        <v>39</v>
      </c>
    </row>
    <row r="135" spans="2:25" ht="25.5" x14ac:dyDescent="0.25">
      <c r="B135" s="37" t="s">
        <v>517</v>
      </c>
      <c r="C135" s="37"/>
      <c r="D135" s="37" t="s">
        <v>416</v>
      </c>
      <c r="E135" s="29" t="s">
        <v>39</v>
      </c>
      <c r="F135" s="29" t="s">
        <v>39</v>
      </c>
      <c r="G135" s="29" t="s">
        <v>39</v>
      </c>
      <c r="H135" s="29" t="s">
        <v>39</v>
      </c>
      <c r="I135" s="29" t="s">
        <v>39</v>
      </c>
      <c r="J135" s="29" t="s">
        <v>39</v>
      </c>
      <c r="K135" s="29" t="s">
        <v>39</v>
      </c>
      <c r="L135" s="33" t="s">
        <v>39</v>
      </c>
      <c r="M135" s="33" t="s">
        <v>39</v>
      </c>
      <c r="N135" s="33" t="s">
        <v>39</v>
      </c>
      <c r="O135" s="33" t="s">
        <v>39</v>
      </c>
      <c r="P135" s="33" t="s">
        <v>39</v>
      </c>
      <c r="Q135" s="33" t="s">
        <v>39</v>
      </c>
      <c r="R135" s="33" t="s">
        <v>39</v>
      </c>
      <c r="S135" s="29" t="s">
        <v>39</v>
      </c>
      <c r="T135" s="29" t="s">
        <v>39</v>
      </c>
      <c r="U135" s="29" t="s">
        <v>39</v>
      </c>
      <c r="V135" s="29" t="s">
        <v>39</v>
      </c>
    </row>
    <row r="136" spans="2:25" ht="63.75" x14ac:dyDescent="0.25">
      <c r="B136" s="27" t="s">
        <v>719</v>
      </c>
      <c r="C136" s="27" t="s">
        <v>417</v>
      </c>
      <c r="D136" s="27" t="s">
        <v>418</v>
      </c>
      <c r="E136" s="27" t="s">
        <v>128</v>
      </c>
      <c r="F136" s="27" t="s">
        <v>419</v>
      </c>
      <c r="G136" s="27" t="s">
        <v>129</v>
      </c>
      <c r="H136" s="27" t="s">
        <v>420</v>
      </c>
      <c r="I136" s="29" t="s">
        <v>124</v>
      </c>
      <c r="J136" s="29" t="s">
        <v>174</v>
      </c>
      <c r="K136" s="29" t="s">
        <v>125</v>
      </c>
      <c r="L136" s="122">
        <f t="shared" ref="L136:L141" si="5">SUM(M136:R136)</f>
        <v>1884810.76</v>
      </c>
      <c r="M136" s="55">
        <v>145860.76</v>
      </c>
      <c r="N136" s="55">
        <v>141000</v>
      </c>
      <c r="O136" s="55">
        <v>0</v>
      </c>
      <c r="P136" s="55">
        <v>0</v>
      </c>
      <c r="Q136" s="55">
        <v>1597950</v>
      </c>
      <c r="R136" s="33">
        <v>0</v>
      </c>
      <c r="S136" s="34">
        <v>43009</v>
      </c>
      <c r="T136" s="34">
        <v>43220</v>
      </c>
      <c r="U136" s="34">
        <v>43293</v>
      </c>
      <c r="V136" s="56">
        <v>2021</v>
      </c>
    </row>
    <row r="137" spans="2:25" ht="51" x14ac:dyDescent="0.25">
      <c r="B137" s="27" t="s">
        <v>720</v>
      </c>
      <c r="C137" s="27" t="s">
        <v>421</v>
      </c>
      <c r="D137" s="27" t="s">
        <v>422</v>
      </c>
      <c r="E137" s="27" t="s">
        <v>128</v>
      </c>
      <c r="F137" s="27" t="s">
        <v>419</v>
      </c>
      <c r="G137" s="27" t="s">
        <v>129</v>
      </c>
      <c r="H137" s="27" t="s">
        <v>420</v>
      </c>
      <c r="I137" s="29" t="s">
        <v>124</v>
      </c>
      <c r="J137" s="29" t="s">
        <v>174</v>
      </c>
      <c r="K137" s="29" t="s">
        <v>125</v>
      </c>
      <c r="L137" s="122">
        <f t="shared" si="5"/>
        <v>1108031.3400000001</v>
      </c>
      <c r="M137" s="55">
        <v>55401.57</v>
      </c>
      <c r="N137" s="55">
        <v>110803.14</v>
      </c>
      <c r="O137" s="55">
        <v>0</v>
      </c>
      <c r="P137" s="55">
        <v>0</v>
      </c>
      <c r="Q137" s="55">
        <v>941826.63</v>
      </c>
      <c r="R137" s="33">
        <v>0</v>
      </c>
      <c r="S137" s="34">
        <v>42309</v>
      </c>
      <c r="T137" s="34">
        <v>42398</v>
      </c>
      <c r="U137" s="34">
        <v>42492</v>
      </c>
      <c r="V137" s="56">
        <v>2017</v>
      </c>
    </row>
    <row r="138" spans="2:25" ht="63.75" x14ac:dyDescent="0.25">
      <c r="B138" s="27" t="s">
        <v>721</v>
      </c>
      <c r="C138" s="27" t="s">
        <v>423</v>
      </c>
      <c r="D138" s="27" t="s">
        <v>424</v>
      </c>
      <c r="E138" s="27" t="s">
        <v>128</v>
      </c>
      <c r="F138" s="27" t="s">
        <v>419</v>
      </c>
      <c r="G138" s="27" t="s">
        <v>129</v>
      </c>
      <c r="H138" s="27" t="s">
        <v>420</v>
      </c>
      <c r="I138" s="29" t="s">
        <v>124</v>
      </c>
      <c r="J138" s="29" t="s">
        <v>174</v>
      </c>
      <c r="K138" s="29" t="s">
        <v>125</v>
      </c>
      <c r="L138" s="122">
        <f t="shared" si="5"/>
        <v>721480.54</v>
      </c>
      <c r="M138" s="55">
        <v>54130</v>
      </c>
      <c r="N138" s="55">
        <v>54110</v>
      </c>
      <c r="O138" s="55">
        <v>0</v>
      </c>
      <c r="P138" s="55">
        <v>0</v>
      </c>
      <c r="Q138" s="55">
        <v>613240.54</v>
      </c>
      <c r="R138" s="33">
        <v>0</v>
      </c>
      <c r="S138" s="34">
        <v>43070</v>
      </c>
      <c r="T138" s="34">
        <v>43280</v>
      </c>
      <c r="U138" s="34">
        <v>43344</v>
      </c>
      <c r="V138" s="56">
        <v>2020</v>
      </c>
    </row>
    <row r="139" spans="2:25" ht="76.5" x14ac:dyDescent="0.25">
      <c r="B139" s="27" t="s">
        <v>722</v>
      </c>
      <c r="C139" s="27" t="s">
        <v>425</v>
      </c>
      <c r="D139" s="27" t="s">
        <v>426</v>
      </c>
      <c r="E139" s="27" t="s">
        <v>128</v>
      </c>
      <c r="F139" s="27" t="s">
        <v>419</v>
      </c>
      <c r="G139" s="27" t="s">
        <v>129</v>
      </c>
      <c r="H139" s="27" t="s">
        <v>420</v>
      </c>
      <c r="I139" s="29" t="s">
        <v>124</v>
      </c>
      <c r="J139" s="29" t="s">
        <v>174</v>
      </c>
      <c r="K139" s="29" t="s">
        <v>125</v>
      </c>
      <c r="L139" s="122">
        <f t="shared" si="5"/>
        <v>721326.73</v>
      </c>
      <c r="M139" s="55">
        <v>54099.51</v>
      </c>
      <c r="N139" s="55">
        <v>54099.51</v>
      </c>
      <c r="O139" s="55">
        <v>0</v>
      </c>
      <c r="P139" s="55">
        <v>0</v>
      </c>
      <c r="Q139" s="55">
        <v>613127.71</v>
      </c>
      <c r="R139" s="33">
        <v>0</v>
      </c>
      <c r="S139" s="34">
        <v>43070</v>
      </c>
      <c r="T139" s="34">
        <v>43280</v>
      </c>
      <c r="U139" s="34">
        <v>43332</v>
      </c>
      <c r="V139" s="56">
        <v>2020</v>
      </c>
      <c r="Y139" s="120"/>
    </row>
    <row r="140" spans="2:25" ht="63.75" x14ac:dyDescent="0.25">
      <c r="B140" s="27" t="s">
        <v>723</v>
      </c>
      <c r="C140" s="27" t="s">
        <v>427</v>
      </c>
      <c r="D140" s="27" t="s">
        <v>428</v>
      </c>
      <c r="E140" s="27" t="s">
        <v>137</v>
      </c>
      <c r="F140" s="27" t="s">
        <v>419</v>
      </c>
      <c r="G140" s="27" t="s">
        <v>159</v>
      </c>
      <c r="H140" s="27" t="s">
        <v>420</v>
      </c>
      <c r="I140" s="29" t="s">
        <v>124</v>
      </c>
      <c r="J140" s="29" t="s">
        <v>174</v>
      </c>
      <c r="K140" s="29" t="s">
        <v>125</v>
      </c>
      <c r="L140" s="122">
        <f t="shared" si="5"/>
        <v>2030831.0799999998</v>
      </c>
      <c r="M140" s="55">
        <v>152312.34</v>
      </c>
      <c r="N140" s="55">
        <v>152312.32999999999</v>
      </c>
      <c r="O140" s="55">
        <v>0</v>
      </c>
      <c r="P140" s="55">
        <v>0</v>
      </c>
      <c r="Q140" s="55">
        <v>1726206.41</v>
      </c>
      <c r="R140" s="33">
        <v>0</v>
      </c>
      <c r="S140" s="34">
        <v>43038</v>
      </c>
      <c r="T140" s="34">
        <v>43007</v>
      </c>
      <c r="U140" s="34">
        <v>43115</v>
      </c>
      <c r="V140" s="56">
        <v>2019</v>
      </c>
    </row>
    <row r="141" spans="2:25" ht="51" x14ac:dyDescent="0.25">
      <c r="B141" s="27" t="s">
        <v>724</v>
      </c>
      <c r="C141" s="27" t="s">
        <v>429</v>
      </c>
      <c r="D141" s="27" t="s">
        <v>430</v>
      </c>
      <c r="E141" s="27" t="s">
        <v>128</v>
      </c>
      <c r="F141" s="27" t="s">
        <v>419</v>
      </c>
      <c r="G141" s="27" t="s">
        <v>129</v>
      </c>
      <c r="H141" s="27" t="s">
        <v>420</v>
      </c>
      <c r="I141" s="29" t="s">
        <v>124</v>
      </c>
      <c r="J141" s="29" t="s">
        <v>174</v>
      </c>
      <c r="K141" s="29" t="s">
        <v>125</v>
      </c>
      <c r="L141" s="122">
        <f t="shared" si="5"/>
        <v>836416.82000000007</v>
      </c>
      <c r="M141" s="55">
        <v>62731.27</v>
      </c>
      <c r="N141" s="55">
        <v>62731.27</v>
      </c>
      <c r="O141" s="55">
        <v>0</v>
      </c>
      <c r="P141" s="55">
        <v>0</v>
      </c>
      <c r="Q141" s="55">
        <v>710954.28</v>
      </c>
      <c r="R141" s="33">
        <v>0</v>
      </c>
      <c r="S141" s="34">
        <v>43009</v>
      </c>
      <c r="T141" s="34">
        <v>43131</v>
      </c>
      <c r="U141" s="34">
        <v>43216</v>
      </c>
      <c r="V141" s="56">
        <v>2020</v>
      </c>
    </row>
    <row r="142" spans="2:25" ht="38.25" x14ac:dyDescent="0.25">
      <c r="B142" s="37" t="s">
        <v>518</v>
      </c>
      <c r="C142" s="37"/>
      <c r="D142" s="37" t="s">
        <v>431</v>
      </c>
      <c r="E142" s="29" t="s">
        <v>39</v>
      </c>
      <c r="F142" s="29" t="s">
        <v>39</v>
      </c>
      <c r="G142" s="29" t="s">
        <v>39</v>
      </c>
      <c r="H142" s="29" t="s">
        <v>39</v>
      </c>
      <c r="I142" s="29" t="s">
        <v>39</v>
      </c>
      <c r="J142" s="29" t="s">
        <v>39</v>
      </c>
      <c r="K142" s="29" t="s">
        <v>39</v>
      </c>
      <c r="L142" s="33" t="s">
        <v>39</v>
      </c>
      <c r="M142" s="33" t="s">
        <v>39</v>
      </c>
      <c r="N142" s="33" t="s">
        <v>39</v>
      </c>
      <c r="O142" s="33" t="s">
        <v>39</v>
      </c>
      <c r="P142" s="33" t="s">
        <v>39</v>
      </c>
      <c r="Q142" s="33" t="s">
        <v>39</v>
      </c>
      <c r="R142" s="33" t="s">
        <v>39</v>
      </c>
      <c r="S142" s="29" t="s">
        <v>39</v>
      </c>
      <c r="T142" s="29" t="s">
        <v>39</v>
      </c>
      <c r="U142" s="29" t="s">
        <v>39</v>
      </c>
      <c r="V142" s="29" t="s">
        <v>39</v>
      </c>
    </row>
    <row r="143" spans="2:25" ht="89.25" x14ac:dyDescent="0.25">
      <c r="B143" s="27" t="s">
        <v>725</v>
      </c>
      <c r="C143" s="27" t="s">
        <v>432</v>
      </c>
      <c r="D143" s="27" t="s">
        <v>433</v>
      </c>
      <c r="E143" s="27" t="s">
        <v>132</v>
      </c>
      <c r="F143" s="27" t="s">
        <v>419</v>
      </c>
      <c r="G143" s="27" t="s">
        <v>133</v>
      </c>
      <c r="H143" s="27" t="s">
        <v>434</v>
      </c>
      <c r="I143" s="29" t="s">
        <v>435</v>
      </c>
      <c r="J143" s="29" t="s">
        <v>174</v>
      </c>
      <c r="K143" s="29" t="s">
        <v>125</v>
      </c>
      <c r="L143" s="122">
        <f>SUM(M143:R143)</f>
        <v>1022900</v>
      </c>
      <c r="M143" s="33">
        <v>77000</v>
      </c>
      <c r="N143" s="33">
        <v>77000</v>
      </c>
      <c r="O143" s="33">
        <v>0</v>
      </c>
      <c r="P143" s="33">
        <v>0</v>
      </c>
      <c r="Q143" s="33">
        <v>868900</v>
      </c>
      <c r="R143" s="33">
        <v>0</v>
      </c>
      <c r="S143" s="34">
        <v>42339</v>
      </c>
      <c r="T143" s="34">
        <v>42370</v>
      </c>
      <c r="U143" s="34">
        <v>42461</v>
      </c>
      <c r="V143" s="56">
        <v>2020</v>
      </c>
      <c r="Y143" s="120"/>
    </row>
    <row r="144" spans="2:25" ht="63.75" x14ac:dyDescent="0.25">
      <c r="B144" s="37" t="s">
        <v>519</v>
      </c>
      <c r="C144" s="37"/>
      <c r="D144" s="37" t="s">
        <v>436</v>
      </c>
      <c r="E144" s="29" t="s">
        <v>39</v>
      </c>
      <c r="F144" s="29" t="s">
        <v>39</v>
      </c>
      <c r="G144" s="29" t="s">
        <v>39</v>
      </c>
      <c r="H144" s="29" t="s">
        <v>39</v>
      </c>
      <c r="I144" s="29" t="s">
        <v>39</v>
      </c>
      <c r="J144" s="29" t="s">
        <v>39</v>
      </c>
      <c r="K144" s="29" t="s">
        <v>39</v>
      </c>
      <c r="L144" s="33" t="s">
        <v>39</v>
      </c>
      <c r="M144" s="33" t="s">
        <v>39</v>
      </c>
      <c r="N144" s="33" t="s">
        <v>39</v>
      </c>
      <c r="O144" s="33" t="s">
        <v>39</v>
      </c>
      <c r="P144" s="33" t="s">
        <v>39</v>
      </c>
      <c r="Q144" s="33" t="s">
        <v>39</v>
      </c>
      <c r="R144" s="33" t="s">
        <v>39</v>
      </c>
      <c r="S144" s="29" t="s">
        <v>39</v>
      </c>
      <c r="T144" s="29" t="s">
        <v>39</v>
      </c>
      <c r="U144" s="29" t="s">
        <v>39</v>
      </c>
      <c r="V144" s="29" t="s">
        <v>39</v>
      </c>
    </row>
    <row r="145" spans="2:25" ht="38.25" x14ac:dyDescent="0.25">
      <c r="B145" s="27" t="s">
        <v>726</v>
      </c>
      <c r="C145" s="27" t="s">
        <v>437</v>
      </c>
      <c r="D145" s="27" t="s">
        <v>438</v>
      </c>
      <c r="E145" s="27" t="s">
        <v>132</v>
      </c>
      <c r="F145" s="27" t="s">
        <v>419</v>
      </c>
      <c r="G145" s="27" t="s">
        <v>154</v>
      </c>
      <c r="H145" s="27" t="s">
        <v>439</v>
      </c>
      <c r="I145" s="29" t="s">
        <v>435</v>
      </c>
      <c r="J145" s="29" t="s">
        <v>174</v>
      </c>
      <c r="K145" s="29" t="s">
        <v>125</v>
      </c>
      <c r="L145" s="122">
        <f>SUM(M145:R145)</f>
        <v>598000</v>
      </c>
      <c r="M145" s="55">
        <v>44850</v>
      </c>
      <c r="N145" s="55">
        <v>44850</v>
      </c>
      <c r="O145" s="55">
        <v>0</v>
      </c>
      <c r="P145" s="55">
        <v>0</v>
      </c>
      <c r="Q145" s="55">
        <v>508300</v>
      </c>
      <c r="R145" s="33">
        <v>0</v>
      </c>
      <c r="S145" s="26">
        <v>43251</v>
      </c>
      <c r="T145" s="26">
        <v>43312</v>
      </c>
      <c r="U145" s="26">
        <v>43404</v>
      </c>
      <c r="V145" s="24">
        <v>2020</v>
      </c>
      <c r="Y145" s="120"/>
    </row>
    <row r="146" spans="2:25" ht="51" x14ac:dyDescent="0.25">
      <c r="B146" s="37" t="s">
        <v>520</v>
      </c>
      <c r="C146" s="37"/>
      <c r="D146" s="37" t="s">
        <v>440</v>
      </c>
      <c r="E146" s="29" t="s">
        <v>39</v>
      </c>
      <c r="F146" s="29" t="s">
        <v>39</v>
      </c>
      <c r="G146" s="29" t="s">
        <v>39</v>
      </c>
      <c r="H146" s="29" t="s">
        <v>39</v>
      </c>
      <c r="I146" s="29" t="s">
        <v>39</v>
      </c>
      <c r="J146" s="29" t="s">
        <v>39</v>
      </c>
      <c r="K146" s="29" t="s">
        <v>39</v>
      </c>
      <c r="L146" s="33" t="s">
        <v>39</v>
      </c>
      <c r="M146" s="33" t="s">
        <v>39</v>
      </c>
      <c r="N146" s="33" t="s">
        <v>39</v>
      </c>
      <c r="O146" s="33" t="s">
        <v>39</v>
      </c>
      <c r="P146" s="33" t="s">
        <v>39</v>
      </c>
      <c r="Q146" s="33" t="s">
        <v>39</v>
      </c>
      <c r="R146" s="33" t="s">
        <v>39</v>
      </c>
      <c r="S146" s="29" t="s">
        <v>39</v>
      </c>
      <c r="T146" s="29" t="s">
        <v>39</v>
      </c>
      <c r="U146" s="29" t="s">
        <v>39</v>
      </c>
      <c r="V146" s="29" t="s">
        <v>39</v>
      </c>
    </row>
    <row r="147" spans="2:25" ht="38.25" x14ac:dyDescent="0.25">
      <c r="B147" s="37" t="s">
        <v>521</v>
      </c>
      <c r="C147" s="37"/>
      <c r="D147" s="37" t="s">
        <v>441</v>
      </c>
      <c r="E147" s="29" t="s">
        <v>39</v>
      </c>
      <c r="F147" s="29" t="s">
        <v>39</v>
      </c>
      <c r="G147" s="29" t="s">
        <v>39</v>
      </c>
      <c r="H147" s="29" t="s">
        <v>39</v>
      </c>
      <c r="I147" s="29" t="s">
        <v>39</v>
      </c>
      <c r="J147" s="29" t="s">
        <v>39</v>
      </c>
      <c r="K147" s="29" t="s">
        <v>39</v>
      </c>
      <c r="L147" s="33" t="s">
        <v>39</v>
      </c>
      <c r="M147" s="33" t="s">
        <v>39</v>
      </c>
      <c r="N147" s="33" t="s">
        <v>39</v>
      </c>
      <c r="O147" s="33" t="s">
        <v>39</v>
      </c>
      <c r="P147" s="33" t="s">
        <v>39</v>
      </c>
      <c r="Q147" s="33" t="s">
        <v>39</v>
      </c>
      <c r="R147" s="33" t="s">
        <v>39</v>
      </c>
      <c r="S147" s="29" t="s">
        <v>39</v>
      </c>
      <c r="T147" s="29" t="s">
        <v>39</v>
      </c>
      <c r="U147" s="29" t="s">
        <v>39</v>
      </c>
      <c r="V147" s="29" t="s">
        <v>39</v>
      </c>
    </row>
    <row r="148" spans="2:25" ht="38.25" x14ac:dyDescent="0.25">
      <c r="B148" s="27" t="s">
        <v>727</v>
      </c>
      <c r="C148" s="27" t="s">
        <v>442</v>
      </c>
      <c r="D148" s="27" t="s">
        <v>443</v>
      </c>
      <c r="E148" s="27" t="s">
        <v>148</v>
      </c>
      <c r="F148" s="27" t="s">
        <v>419</v>
      </c>
      <c r="G148" s="27" t="s">
        <v>166</v>
      </c>
      <c r="H148" s="39" t="s">
        <v>444</v>
      </c>
      <c r="I148" s="29" t="s">
        <v>124</v>
      </c>
      <c r="J148" s="29" t="s">
        <v>39</v>
      </c>
      <c r="K148" s="29" t="s">
        <v>125</v>
      </c>
      <c r="L148" s="122">
        <f t="shared" ref="L148:L153" si="6">SUM(M148:R148)</f>
        <v>428553.35000000003</v>
      </c>
      <c r="M148" s="55">
        <v>32141.51</v>
      </c>
      <c r="N148" s="55">
        <v>32141.51</v>
      </c>
      <c r="O148" s="55">
        <v>0</v>
      </c>
      <c r="P148" s="55">
        <v>0</v>
      </c>
      <c r="Q148" s="55">
        <v>364270.33</v>
      </c>
      <c r="R148" s="33">
        <v>0</v>
      </c>
      <c r="S148" s="34">
        <v>43070</v>
      </c>
      <c r="T148" s="34">
        <v>43160</v>
      </c>
      <c r="U148" s="34">
        <v>43283</v>
      </c>
      <c r="V148" s="50">
        <v>2021</v>
      </c>
    </row>
    <row r="149" spans="2:25" ht="38.25" x14ac:dyDescent="0.25">
      <c r="B149" s="27" t="s">
        <v>728</v>
      </c>
      <c r="C149" s="27" t="s">
        <v>445</v>
      </c>
      <c r="D149" s="27" t="s">
        <v>446</v>
      </c>
      <c r="E149" s="27" t="s">
        <v>148</v>
      </c>
      <c r="F149" s="27" t="s">
        <v>419</v>
      </c>
      <c r="G149" s="27" t="s">
        <v>166</v>
      </c>
      <c r="H149" s="39" t="s">
        <v>444</v>
      </c>
      <c r="I149" s="29" t="s">
        <v>124</v>
      </c>
      <c r="J149" s="29" t="s">
        <v>39</v>
      </c>
      <c r="K149" s="29" t="s">
        <v>125</v>
      </c>
      <c r="L149" s="122">
        <f t="shared" si="6"/>
        <v>853884.96</v>
      </c>
      <c r="M149" s="55">
        <v>64041.38</v>
      </c>
      <c r="N149" s="55">
        <v>64041.38</v>
      </c>
      <c r="O149" s="55">
        <v>0</v>
      </c>
      <c r="P149" s="55">
        <v>0</v>
      </c>
      <c r="Q149" s="55">
        <v>725802.2</v>
      </c>
      <c r="R149" s="33">
        <v>0</v>
      </c>
      <c r="S149" s="26">
        <v>43236</v>
      </c>
      <c r="T149" s="26">
        <v>43251</v>
      </c>
      <c r="U149" s="26">
        <v>43341</v>
      </c>
      <c r="V149" s="50">
        <v>2020</v>
      </c>
    </row>
    <row r="150" spans="2:25" ht="38.25" x14ac:dyDescent="0.25">
      <c r="B150" s="27" t="s">
        <v>729</v>
      </c>
      <c r="C150" s="27" t="s">
        <v>447</v>
      </c>
      <c r="D150" s="27" t="s">
        <v>448</v>
      </c>
      <c r="E150" s="27" t="s">
        <v>148</v>
      </c>
      <c r="F150" s="27" t="s">
        <v>419</v>
      </c>
      <c r="G150" s="27" t="s">
        <v>166</v>
      </c>
      <c r="H150" s="39" t="s">
        <v>444</v>
      </c>
      <c r="I150" s="29" t="s">
        <v>124</v>
      </c>
      <c r="J150" s="29" t="s">
        <v>39</v>
      </c>
      <c r="K150" s="29" t="s">
        <v>125</v>
      </c>
      <c r="L150" s="122">
        <f t="shared" si="6"/>
        <v>422028.32</v>
      </c>
      <c r="M150" s="55">
        <v>31652.13</v>
      </c>
      <c r="N150" s="55">
        <v>31652.13</v>
      </c>
      <c r="O150" s="55">
        <v>0</v>
      </c>
      <c r="P150" s="55">
        <v>0</v>
      </c>
      <c r="Q150" s="55">
        <v>358724.06</v>
      </c>
      <c r="R150" s="33">
        <v>0</v>
      </c>
      <c r="S150" s="34">
        <v>43070</v>
      </c>
      <c r="T150" s="34">
        <v>43251</v>
      </c>
      <c r="U150" s="34">
        <v>43350</v>
      </c>
      <c r="V150" s="50">
        <v>2020</v>
      </c>
    </row>
    <row r="151" spans="2:25" ht="51" x14ac:dyDescent="0.25">
      <c r="B151" s="27" t="s">
        <v>730</v>
      </c>
      <c r="C151" s="27" t="s">
        <v>449</v>
      </c>
      <c r="D151" s="27" t="s">
        <v>450</v>
      </c>
      <c r="E151" s="27" t="s">
        <v>128</v>
      </c>
      <c r="F151" s="27" t="s">
        <v>419</v>
      </c>
      <c r="G151" s="27" t="s">
        <v>129</v>
      </c>
      <c r="H151" s="39" t="s">
        <v>444</v>
      </c>
      <c r="I151" s="29" t="s">
        <v>124</v>
      </c>
      <c r="J151" s="29" t="s">
        <v>39</v>
      </c>
      <c r="K151" s="29" t="s">
        <v>125</v>
      </c>
      <c r="L151" s="122">
        <f t="shared" si="6"/>
        <v>970065.54999999993</v>
      </c>
      <c r="M151" s="55">
        <v>72754.92</v>
      </c>
      <c r="N151" s="55">
        <v>72754.92</v>
      </c>
      <c r="O151" s="55">
        <v>0</v>
      </c>
      <c r="P151" s="55">
        <v>0</v>
      </c>
      <c r="Q151" s="55">
        <v>824555.71</v>
      </c>
      <c r="R151" s="33">
        <v>0</v>
      </c>
      <c r="S151" s="34">
        <v>43099</v>
      </c>
      <c r="T151" s="34">
        <v>43189</v>
      </c>
      <c r="U151" s="34">
        <v>43264</v>
      </c>
      <c r="V151" s="50">
        <v>2020</v>
      </c>
      <c r="Y151" s="120"/>
    </row>
    <row r="152" spans="2:25" ht="63.75" x14ac:dyDescent="0.25">
      <c r="B152" s="27" t="s">
        <v>731</v>
      </c>
      <c r="C152" s="27" t="s">
        <v>451</v>
      </c>
      <c r="D152" s="27" t="s">
        <v>452</v>
      </c>
      <c r="E152" s="27" t="s">
        <v>128</v>
      </c>
      <c r="F152" s="27" t="s">
        <v>419</v>
      </c>
      <c r="G152" s="27" t="s">
        <v>129</v>
      </c>
      <c r="H152" s="39" t="s">
        <v>444</v>
      </c>
      <c r="I152" s="29" t="s">
        <v>124</v>
      </c>
      <c r="J152" s="29" t="s">
        <v>39</v>
      </c>
      <c r="K152" s="29" t="s">
        <v>125</v>
      </c>
      <c r="L152" s="122">
        <f t="shared" si="6"/>
        <v>1165561.22</v>
      </c>
      <c r="M152" s="55">
        <v>110458.22</v>
      </c>
      <c r="N152" s="55">
        <v>85549</v>
      </c>
      <c r="O152" s="55">
        <v>0</v>
      </c>
      <c r="P152" s="55">
        <v>0</v>
      </c>
      <c r="Q152" s="55">
        <v>969554</v>
      </c>
      <c r="R152" s="33">
        <v>0</v>
      </c>
      <c r="S152" s="34">
        <v>43099</v>
      </c>
      <c r="T152" s="34">
        <v>43251</v>
      </c>
      <c r="U152" s="34">
        <v>43403</v>
      </c>
      <c r="V152" s="56">
        <v>2020</v>
      </c>
    </row>
    <row r="153" spans="2:25" ht="51" x14ac:dyDescent="0.25">
      <c r="B153" s="27" t="s">
        <v>732</v>
      </c>
      <c r="C153" s="27" t="s">
        <v>453</v>
      </c>
      <c r="D153" s="27" t="s">
        <v>454</v>
      </c>
      <c r="E153" s="27" t="s">
        <v>128</v>
      </c>
      <c r="F153" s="27" t="s">
        <v>419</v>
      </c>
      <c r="G153" s="27" t="s">
        <v>129</v>
      </c>
      <c r="H153" s="39" t="s">
        <v>444</v>
      </c>
      <c r="I153" s="29" t="s">
        <v>124</v>
      </c>
      <c r="J153" s="29" t="s">
        <v>39</v>
      </c>
      <c r="K153" s="29" t="s">
        <v>125</v>
      </c>
      <c r="L153" s="122">
        <f t="shared" si="6"/>
        <v>393438.4</v>
      </c>
      <c r="M153" s="55">
        <v>29507.88</v>
      </c>
      <c r="N153" s="55">
        <v>29507.88</v>
      </c>
      <c r="O153" s="55">
        <v>0</v>
      </c>
      <c r="P153" s="55">
        <v>0</v>
      </c>
      <c r="Q153" s="55">
        <v>334422.64</v>
      </c>
      <c r="R153" s="33">
        <v>0</v>
      </c>
      <c r="S153" s="34">
        <v>43038</v>
      </c>
      <c r="T153" s="34">
        <v>43099</v>
      </c>
      <c r="U153" s="34">
        <v>43182</v>
      </c>
      <c r="V153" s="56">
        <v>2021</v>
      </c>
    </row>
    <row r="154" spans="2:25" ht="51" x14ac:dyDescent="0.25">
      <c r="B154" s="37" t="s">
        <v>522</v>
      </c>
      <c r="C154" s="37"/>
      <c r="D154" s="37" t="s">
        <v>455</v>
      </c>
      <c r="E154" s="29" t="s">
        <v>39</v>
      </c>
      <c r="F154" s="29" t="s">
        <v>39</v>
      </c>
      <c r="G154" s="29" t="s">
        <v>39</v>
      </c>
      <c r="H154" s="29" t="s">
        <v>39</v>
      </c>
      <c r="I154" s="29" t="s">
        <v>39</v>
      </c>
      <c r="J154" s="29" t="s">
        <v>39</v>
      </c>
      <c r="K154" s="29" t="s">
        <v>39</v>
      </c>
      <c r="L154" s="33" t="s">
        <v>39</v>
      </c>
      <c r="M154" s="33" t="s">
        <v>39</v>
      </c>
      <c r="N154" s="33" t="s">
        <v>39</v>
      </c>
      <c r="O154" s="33" t="s">
        <v>39</v>
      </c>
      <c r="P154" s="33" t="s">
        <v>39</v>
      </c>
      <c r="Q154" s="33" t="s">
        <v>39</v>
      </c>
      <c r="R154" s="33" t="s">
        <v>39</v>
      </c>
      <c r="S154" s="29" t="s">
        <v>39</v>
      </c>
      <c r="T154" s="29" t="s">
        <v>39</v>
      </c>
      <c r="U154" s="29" t="s">
        <v>39</v>
      </c>
      <c r="V154" s="29" t="s">
        <v>39</v>
      </c>
    </row>
    <row r="155" spans="2:25" ht="102" x14ac:dyDescent="0.25">
      <c r="B155" s="27" t="s">
        <v>733</v>
      </c>
      <c r="C155" s="27"/>
      <c r="D155" s="27" t="s">
        <v>456</v>
      </c>
      <c r="E155" s="27" t="s">
        <v>457</v>
      </c>
      <c r="F155" s="27" t="s">
        <v>458</v>
      </c>
      <c r="G155" s="27" t="s">
        <v>459</v>
      </c>
      <c r="H155" s="39" t="s">
        <v>460</v>
      </c>
      <c r="I155" s="29" t="s">
        <v>124</v>
      </c>
      <c r="J155" s="29" t="s">
        <v>39</v>
      </c>
      <c r="K155" s="29" t="s">
        <v>125</v>
      </c>
      <c r="L155" s="122">
        <f>SUM(M155:R155)</f>
        <v>4865298</v>
      </c>
      <c r="M155" s="25">
        <v>973060</v>
      </c>
      <c r="N155" s="33">
        <v>0</v>
      </c>
      <c r="O155" s="33">
        <v>0</v>
      </c>
      <c r="P155" s="33">
        <v>0</v>
      </c>
      <c r="Q155" s="33">
        <v>3892238</v>
      </c>
      <c r="R155" s="33">
        <v>0</v>
      </c>
      <c r="S155" s="34">
        <v>42838</v>
      </c>
      <c r="T155" s="57" t="s">
        <v>39</v>
      </c>
      <c r="U155" s="57" t="s">
        <v>39</v>
      </c>
      <c r="V155" s="57" t="s">
        <v>39</v>
      </c>
    </row>
    <row r="156" spans="2:25" ht="25.5" x14ac:dyDescent="0.25">
      <c r="B156" s="37" t="s">
        <v>461</v>
      </c>
      <c r="C156" s="37"/>
      <c r="D156" s="37" t="s">
        <v>462</v>
      </c>
      <c r="E156" s="27"/>
      <c r="F156" s="27"/>
      <c r="G156" s="27"/>
      <c r="H156" s="27"/>
      <c r="I156" s="27"/>
      <c r="J156" s="27"/>
      <c r="K156" s="27"/>
      <c r="L156" s="123"/>
      <c r="M156" s="123"/>
      <c r="N156" s="123"/>
      <c r="O156" s="123"/>
      <c r="P156" s="123"/>
      <c r="Q156" s="123"/>
      <c r="R156" s="123"/>
      <c r="S156" s="27"/>
      <c r="T156" s="27"/>
      <c r="U156" s="27"/>
      <c r="V156" s="27"/>
    </row>
    <row r="157" spans="2:25" ht="63.75" x14ac:dyDescent="0.25">
      <c r="B157" s="37" t="s">
        <v>523</v>
      </c>
      <c r="C157" s="37"/>
      <c r="D157" s="37" t="s">
        <v>463</v>
      </c>
      <c r="E157" s="29" t="s">
        <v>39</v>
      </c>
      <c r="F157" s="29" t="s">
        <v>39</v>
      </c>
      <c r="G157" s="29" t="s">
        <v>39</v>
      </c>
      <c r="H157" s="29" t="s">
        <v>39</v>
      </c>
      <c r="I157" s="29" t="s">
        <v>39</v>
      </c>
      <c r="J157" s="29" t="s">
        <v>39</v>
      </c>
      <c r="K157" s="29" t="s">
        <v>39</v>
      </c>
      <c r="L157" s="33" t="s">
        <v>39</v>
      </c>
      <c r="M157" s="33" t="s">
        <v>39</v>
      </c>
      <c r="N157" s="33" t="s">
        <v>39</v>
      </c>
      <c r="O157" s="33" t="s">
        <v>39</v>
      </c>
      <c r="P157" s="33" t="s">
        <v>39</v>
      </c>
      <c r="Q157" s="33" t="s">
        <v>39</v>
      </c>
      <c r="R157" s="33" t="s">
        <v>39</v>
      </c>
      <c r="S157" s="29" t="s">
        <v>39</v>
      </c>
      <c r="T157" s="29" t="s">
        <v>39</v>
      </c>
      <c r="U157" s="29" t="s">
        <v>39</v>
      </c>
      <c r="V157" s="29" t="s">
        <v>39</v>
      </c>
    </row>
    <row r="158" spans="2:25" ht="63.75" x14ac:dyDescent="0.25">
      <c r="B158" s="37" t="s">
        <v>524</v>
      </c>
      <c r="C158" s="37"/>
      <c r="D158" s="37" t="s">
        <v>464</v>
      </c>
      <c r="E158" s="29" t="s">
        <v>39</v>
      </c>
      <c r="F158" s="29" t="s">
        <v>39</v>
      </c>
      <c r="G158" s="29" t="s">
        <v>39</v>
      </c>
      <c r="H158" s="29" t="s">
        <v>39</v>
      </c>
      <c r="I158" s="29" t="s">
        <v>39</v>
      </c>
      <c r="J158" s="29" t="s">
        <v>39</v>
      </c>
      <c r="K158" s="29" t="s">
        <v>39</v>
      </c>
      <c r="L158" s="33" t="s">
        <v>39</v>
      </c>
      <c r="M158" s="33" t="s">
        <v>39</v>
      </c>
      <c r="N158" s="33" t="s">
        <v>39</v>
      </c>
      <c r="O158" s="33" t="s">
        <v>39</v>
      </c>
      <c r="P158" s="33" t="s">
        <v>39</v>
      </c>
      <c r="Q158" s="33" t="s">
        <v>39</v>
      </c>
      <c r="R158" s="33" t="s">
        <v>39</v>
      </c>
      <c r="S158" s="29" t="s">
        <v>39</v>
      </c>
      <c r="T158" s="29" t="s">
        <v>39</v>
      </c>
      <c r="U158" s="29" t="s">
        <v>39</v>
      </c>
      <c r="V158" s="29" t="s">
        <v>39</v>
      </c>
    </row>
    <row r="159" spans="2:25" ht="51" x14ac:dyDescent="0.25">
      <c r="B159" s="37" t="s">
        <v>525</v>
      </c>
      <c r="C159" s="37"/>
      <c r="D159" s="37" t="s">
        <v>465</v>
      </c>
      <c r="E159" s="29" t="s">
        <v>39</v>
      </c>
      <c r="F159" s="29" t="s">
        <v>39</v>
      </c>
      <c r="G159" s="29" t="s">
        <v>39</v>
      </c>
      <c r="H159" s="29" t="s">
        <v>39</v>
      </c>
      <c r="I159" s="29" t="s">
        <v>39</v>
      </c>
      <c r="J159" s="29" t="s">
        <v>39</v>
      </c>
      <c r="K159" s="29" t="s">
        <v>39</v>
      </c>
      <c r="L159" s="33" t="s">
        <v>39</v>
      </c>
      <c r="M159" s="33" t="s">
        <v>39</v>
      </c>
      <c r="N159" s="33" t="s">
        <v>39</v>
      </c>
      <c r="O159" s="33" t="s">
        <v>39</v>
      </c>
      <c r="P159" s="33" t="s">
        <v>39</v>
      </c>
      <c r="Q159" s="33" t="s">
        <v>39</v>
      </c>
      <c r="R159" s="33" t="s">
        <v>39</v>
      </c>
      <c r="S159" s="29" t="s">
        <v>39</v>
      </c>
      <c r="T159" s="29" t="s">
        <v>39</v>
      </c>
      <c r="U159" s="29" t="s">
        <v>39</v>
      </c>
      <c r="V159" s="29" t="s">
        <v>39</v>
      </c>
    </row>
    <row r="160" spans="2:25" ht="51" x14ac:dyDescent="0.25">
      <c r="B160" s="27" t="s">
        <v>734</v>
      </c>
      <c r="C160" s="27" t="s">
        <v>466</v>
      </c>
      <c r="D160" s="28" t="s">
        <v>467</v>
      </c>
      <c r="E160" s="28" t="s">
        <v>132</v>
      </c>
      <c r="F160" s="27" t="s">
        <v>419</v>
      </c>
      <c r="G160" s="28" t="s">
        <v>133</v>
      </c>
      <c r="H160" s="28" t="s">
        <v>468</v>
      </c>
      <c r="I160" s="29" t="s">
        <v>124</v>
      </c>
      <c r="J160" s="29" t="s">
        <v>39</v>
      </c>
      <c r="K160" s="29" t="s">
        <v>125</v>
      </c>
      <c r="L160" s="122">
        <f>SUM(M160:R160)</f>
        <v>342733.49</v>
      </c>
      <c r="M160" s="25">
        <v>51410.03</v>
      </c>
      <c r="N160" s="25">
        <v>0</v>
      </c>
      <c r="O160" s="25">
        <v>0</v>
      </c>
      <c r="P160" s="25">
        <v>0</v>
      </c>
      <c r="Q160" s="25">
        <v>291323.46000000002</v>
      </c>
      <c r="R160" s="25">
        <v>0</v>
      </c>
      <c r="S160" s="23">
        <v>43039</v>
      </c>
      <c r="T160" s="23">
        <v>43131</v>
      </c>
      <c r="U160" s="23">
        <v>43208</v>
      </c>
      <c r="V160" s="24">
        <v>2020</v>
      </c>
      <c r="Y160" s="120"/>
    </row>
    <row r="161" spans="2:25" x14ac:dyDescent="0.25">
      <c r="B161" s="65" t="s">
        <v>469</v>
      </c>
    </row>
    <row r="162" spans="2:25" x14ac:dyDescent="0.25">
      <c r="B162" s="65" t="s">
        <v>470</v>
      </c>
    </row>
    <row r="163" spans="2:25" x14ac:dyDescent="0.25">
      <c r="B163" s="65" t="s">
        <v>471</v>
      </c>
      <c r="Y163" s="120"/>
    </row>
    <row r="164" spans="2:25" x14ac:dyDescent="0.25">
      <c r="B164" s="138" t="s">
        <v>472</v>
      </c>
      <c r="C164" s="138"/>
      <c r="D164" s="138"/>
      <c r="E164" s="138"/>
      <c r="F164" s="138"/>
      <c r="G164" s="138"/>
      <c r="H164" s="138"/>
      <c r="I164" s="138"/>
      <c r="J164" s="138"/>
      <c r="K164" s="138"/>
      <c r="L164" s="138"/>
      <c r="M164" s="138"/>
      <c r="N164" s="138"/>
      <c r="O164" s="138"/>
      <c r="P164" s="138"/>
      <c r="Q164" s="138"/>
      <c r="R164" s="138"/>
      <c r="S164" s="138"/>
      <c r="T164" s="138"/>
      <c r="U164" s="138"/>
      <c r="V164" s="138"/>
      <c r="W164" s="138"/>
    </row>
  </sheetData>
  <mergeCells count="7">
    <mergeCell ref="B164:W164"/>
    <mergeCell ref="S1:U1"/>
    <mergeCell ref="S2:U2"/>
    <mergeCell ref="S3:U3"/>
    <mergeCell ref="B5:K5"/>
    <mergeCell ref="L5:R5"/>
    <mergeCell ref="S5:V5"/>
  </mergeCells>
  <dataValidations count="2">
    <dataValidation type="decimal" allowBlank="1" showInputMessage="1" showErrorMessage="1" sqref="Q67 Q71" xr:uid="{DEAD02CE-ACC8-4A87-B6D5-9F5C04A8625B}">
      <formula1>0</formula1>
      <formula2>1000000000</formula2>
    </dataValidation>
    <dataValidation type="textLength" allowBlank="1" showInputMessage="1" showErrorMessage="1" errorTitle="K L A I D A  " error="Galimas pavadinimo ženklų skaičius - 150" promptTitle="Informacija" prompt="Galimas pavadinimo ženklų skaičius - 150" sqref="D91 D155 D93 D148 D102" xr:uid="{5C29B60E-C23B-4EEF-B330-D4D56FF02A68}">
      <formula1>1</formula1>
      <formula2>150</formula2>
    </dataValidation>
  </dataValidations>
  <pageMargins left="0.7" right="0.7" top="0.75" bottom="0.75" header="0.3" footer="0.3"/>
  <pageSetup paperSize="9" scale="45" fitToHeight="0" orientation="landscape" r:id="rId1"/>
  <ignoredErrors>
    <ignoredError sqref="L11:L13 L15:L17 L21:L25 L29 L31:L32 L36:L39 L42:L46 L48:L66 L68:L74 L82:L84 L89 L91 L109 L112 L114 L116:L124 L126:L132 L136:L141 L143 L145 L148:L153 L155 L160 L18:L19 L76:L78 L100" formulaRange="1"/>
    <ignoredError sqref="L67"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164"/>
  <sheetViews>
    <sheetView zoomScale="78" zoomScaleNormal="78" workbookViewId="0">
      <pane ySplit="8" topLeftCell="A135" activePane="bottomLeft" state="frozen"/>
      <selection pane="bottomLeft" activeCell="K127" sqref="K127"/>
    </sheetView>
  </sheetViews>
  <sheetFormatPr defaultRowHeight="15" x14ac:dyDescent="0.25"/>
  <cols>
    <col min="1" max="1" width="4.42578125" customWidth="1"/>
    <col min="3" max="3" width="10.42578125" customWidth="1"/>
    <col min="4" max="4" width="24" customWidth="1"/>
    <col min="5" max="5" width="16.28515625" customWidth="1"/>
    <col min="6" max="6" width="11.42578125" customWidth="1"/>
    <col min="7" max="7" width="11.5703125" customWidth="1"/>
    <col min="8" max="8" width="12.5703125" customWidth="1"/>
    <col min="10" max="10" width="9.140625" style="106"/>
    <col min="13" max="13" width="14.42578125" customWidth="1"/>
    <col min="16" max="16" width="14.28515625" customWidth="1"/>
    <col min="19" max="19" width="12.5703125" customWidth="1"/>
    <col min="22" max="22" width="12.28515625" customWidth="1"/>
  </cols>
  <sheetData>
    <row r="1" spans="2:23" ht="15.75" x14ac:dyDescent="0.25">
      <c r="T1" s="134" t="s">
        <v>108</v>
      </c>
      <c r="U1" s="134"/>
      <c r="V1" s="134"/>
      <c r="W1" s="134"/>
    </row>
    <row r="2" spans="2:23" ht="15.75" x14ac:dyDescent="0.25">
      <c r="T2" s="135" t="s">
        <v>16</v>
      </c>
      <c r="U2" s="135"/>
      <c r="V2" s="135"/>
      <c r="W2" s="135"/>
    </row>
    <row r="3" spans="2:23" ht="15.75" x14ac:dyDescent="0.25">
      <c r="T3" s="135" t="s">
        <v>17</v>
      </c>
      <c r="U3" s="135"/>
      <c r="V3" s="135"/>
      <c r="W3" s="135"/>
    </row>
    <row r="5" spans="2:23" ht="15.75" x14ac:dyDescent="0.25">
      <c r="B5" s="1" t="s">
        <v>47</v>
      </c>
    </row>
    <row r="6" spans="2:23" x14ac:dyDescent="0.25">
      <c r="B6" s="132" t="s">
        <v>19</v>
      </c>
      <c r="C6" s="132"/>
      <c r="D6" s="132"/>
      <c r="E6" s="132"/>
      <c r="F6" s="132"/>
      <c r="G6" s="132"/>
      <c r="H6" s="132"/>
      <c r="I6" s="132"/>
      <c r="J6" s="132"/>
      <c r="K6" s="132"/>
      <c r="L6" s="132" t="s">
        <v>48</v>
      </c>
      <c r="M6" s="132"/>
      <c r="N6" s="132"/>
      <c r="O6" s="132"/>
      <c r="P6" s="132"/>
      <c r="Q6" s="132"/>
      <c r="R6" s="132"/>
      <c r="S6" s="132"/>
      <c r="T6" s="132"/>
      <c r="U6" s="132"/>
      <c r="V6" s="132"/>
      <c r="W6" s="132"/>
    </row>
    <row r="7" spans="2:23" ht="56.25" customHeight="1" x14ac:dyDescent="0.25">
      <c r="B7" s="143" t="s">
        <v>10</v>
      </c>
      <c r="C7" s="143" t="s">
        <v>103</v>
      </c>
      <c r="D7" s="143" t="s">
        <v>22</v>
      </c>
      <c r="E7" s="143" t="s">
        <v>112</v>
      </c>
      <c r="F7" s="143" t="s">
        <v>23</v>
      </c>
      <c r="G7" s="143" t="s">
        <v>24</v>
      </c>
      <c r="H7" s="144" t="s">
        <v>25</v>
      </c>
      <c r="I7" s="143" t="s">
        <v>113</v>
      </c>
      <c r="J7" s="143" t="s">
        <v>109</v>
      </c>
      <c r="K7" s="143" t="s">
        <v>49</v>
      </c>
      <c r="L7" s="143" t="s">
        <v>50</v>
      </c>
      <c r="M7" s="143" t="s">
        <v>51</v>
      </c>
      <c r="N7" s="143" t="s">
        <v>52</v>
      </c>
      <c r="O7" s="143" t="s">
        <v>53</v>
      </c>
      <c r="P7" s="143" t="s">
        <v>59</v>
      </c>
      <c r="Q7" s="143" t="s">
        <v>54</v>
      </c>
      <c r="R7" s="143" t="s">
        <v>55</v>
      </c>
      <c r="S7" s="143" t="s">
        <v>59</v>
      </c>
      <c r="T7" s="143" t="s">
        <v>56</v>
      </c>
      <c r="U7" s="143" t="s">
        <v>57</v>
      </c>
      <c r="V7" s="143" t="s">
        <v>59</v>
      </c>
      <c r="W7" s="143" t="s">
        <v>58</v>
      </c>
    </row>
    <row r="8" spans="2:23" ht="32.25" customHeight="1" x14ac:dyDescent="0.25">
      <c r="B8" s="143"/>
      <c r="C8" s="143"/>
      <c r="D8" s="143"/>
      <c r="E8" s="143"/>
      <c r="F8" s="143"/>
      <c r="G8" s="143"/>
      <c r="H8" s="144"/>
      <c r="I8" s="143"/>
      <c r="J8" s="143"/>
      <c r="K8" s="143"/>
      <c r="L8" s="143"/>
      <c r="M8" s="143"/>
      <c r="N8" s="143"/>
      <c r="O8" s="143"/>
      <c r="P8" s="143"/>
      <c r="Q8" s="143"/>
      <c r="R8" s="143"/>
      <c r="S8" s="143"/>
      <c r="T8" s="143"/>
      <c r="U8" s="143"/>
      <c r="V8" s="143"/>
      <c r="W8" s="143"/>
    </row>
    <row r="9" spans="2:23" ht="25.5" x14ac:dyDescent="0.25">
      <c r="B9" s="37" t="s">
        <v>14</v>
      </c>
      <c r="C9" s="37"/>
      <c r="D9" s="37" t="s">
        <v>114</v>
      </c>
      <c r="E9" s="27"/>
      <c r="F9" s="27"/>
      <c r="G9" s="27"/>
      <c r="H9" s="27"/>
      <c r="I9" s="27"/>
      <c r="J9" s="29"/>
      <c r="K9" s="27"/>
      <c r="L9" s="11"/>
      <c r="M9" s="11"/>
      <c r="N9" s="11"/>
      <c r="O9" s="11"/>
      <c r="P9" s="11"/>
      <c r="Q9" s="11"/>
      <c r="R9" s="11"/>
      <c r="S9" s="11"/>
      <c r="T9" s="11"/>
      <c r="U9" s="12"/>
      <c r="V9" s="12"/>
      <c r="W9" s="11"/>
    </row>
    <row r="10" spans="2:23" ht="25.5" x14ac:dyDescent="0.25">
      <c r="B10" s="37" t="s">
        <v>38</v>
      </c>
      <c r="C10" s="37"/>
      <c r="D10" s="37" t="s">
        <v>115</v>
      </c>
      <c r="E10" s="29" t="s">
        <v>39</v>
      </c>
      <c r="F10" s="29" t="s">
        <v>39</v>
      </c>
      <c r="G10" s="29" t="s">
        <v>39</v>
      </c>
      <c r="H10" s="29" t="s">
        <v>39</v>
      </c>
      <c r="I10" s="29" t="s">
        <v>39</v>
      </c>
      <c r="J10" s="29" t="s">
        <v>39</v>
      </c>
      <c r="K10" s="29" t="s">
        <v>39</v>
      </c>
      <c r="L10" s="29" t="s">
        <v>39</v>
      </c>
      <c r="M10" s="29" t="s">
        <v>39</v>
      </c>
      <c r="N10" s="29" t="s">
        <v>39</v>
      </c>
      <c r="O10" s="29" t="s">
        <v>39</v>
      </c>
      <c r="P10" s="29" t="s">
        <v>39</v>
      </c>
      <c r="Q10" s="29" t="s">
        <v>39</v>
      </c>
      <c r="R10" s="29" t="s">
        <v>39</v>
      </c>
      <c r="S10" s="29" t="s">
        <v>39</v>
      </c>
      <c r="T10" s="29" t="s">
        <v>39</v>
      </c>
      <c r="U10" s="29" t="s">
        <v>39</v>
      </c>
      <c r="V10" s="29" t="s">
        <v>39</v>
      </c>
      <c r="W10" s="29" t="s">
        <v>39</v>
      </c>
    </row>
    <row r="11" spans="2:23" ht="38.25" x14ac:dyDescent="0.25">
      <c r="B11" s="37" t="s">
        <v>40</v>
      </c>
      <c r="C11" s="37"/>
      <c r="D11" s="37" t="s">
        <v>116</v>
      </c>
      <c r="E11" s="29" t="s">
        <v>39</v>
      </c>
      <c r="F11" s="29" t="s">
        <v>39</v>
      </c>
      <c r="G11" s="29" t="s">
        <v>39</v>
      </c>
      <c r="H11" s="29" t="s">
        <v>39</v>
      </c>
      <c r="I11" s="29" t="s">
        <v>39</v>
      </c>
      <c r="J11" s="29" t="s">
        <v>39</v>
      </c>
      <c r="K11" s="29" t="s">
        <v>39</v>
      </c>
      <c r="L11" s="29" t="s">
        <v>39</v>
      </c>
      <c r="M11" s="29" t="s">
        <v>39</v>
      </c>
      <c r="N11" s="29" t="s">
        <v>39</v>
      </c>
      <c r="O11" s="29" t="s">
        <v>39</v>
      </c>
      <c r="P11" s="29" t="s">
        <v>39</v>
      </c>
      <c r="Q11" s="29" t="s">
        <v>39</v>
      </c>
      <c r="R11" s="29" t="s">
        <v>39</v>
      </c>
      <c r="S11" s="29" t="s">
        <v>39</v>
      </c>
      <c r="T11" s="29" t="s">
        <v>39</v>
      </c>
      <c r="U11" s="29" t="s">
        <v>39</v>
      </c>
      <c r="V11" s="29" t="s">
        <v>39</v>
      </c>
      <c r="W11" s="29" t="s">
        <v>39</v>
      </c>
    </row>
    <row r="12" spans="2:23" ht="38.25" x14ac:dyDescent="0.25">
      <c r="B12" s="37" t="s">
        <v>41</v>
      </c>
      <c r="C12" s="37"/>
      <c r="D12" s="37" t="s">
        <v>117</v>
      </c>
      <c r="E12" s="29" t="s">
        <v>39</v>
      </c>
      <c r="F12" s="29" t="s">
        <v>39</v>
      </c>
      <c r="G12" s="29" t="s">
        <v>39</v>
      </c>
      <c r="H12" s="29" t="s">
        <v>39</v>
      </c>
      <c r="I12" s="29" t="s">
        <v>39</v>
      </c>
      <c r="J12" s="29" t="s">
        <v>39</v>
      </c>
      <c r="K12" s="29" t="s">
        <v>39</v>
      </c>
      <c r="L12" s="29" t="s">
        <v>39</v>
      </c>
      <c r="M12" s="29" t="s">
        <v>39</v>
      </c>
      <c r="N12" s="29" t="s">
        <v>39</v>
      </c>
      <c r="O12" s="29" t="s">
        <v>39</v>
      </c>
      <c r="P12" s="29" t="s">
        <v>39</v>
      </c>
      <c r="Q12" s="29" t="s">
        <v>39</v>
      </c>
      <c r="R12" s="29" t="s">
        <v>39</v>
      </c>
      <c r="S12" s="29" t="s">
        <v>39</v>
      </c>
      <c r="T12" s="29" t="s">
        <v>39</v>
      </c>
      <c r="U12" s="29" t="s">
        <v>39</v>
      </c>
      <c r="V12" s="29" t="s">
        <v>39</v>
      </c>
      <c r="W12" s="29" t="s">
        <v>39</v>
      </c>
    </row>
    <row r="13" spans="2:23" ht="117.75" customHeight="1" x14ac:dyDescent="0.25">
      <c r="B13" s="27" t="s">
        <v>42</v>
      </c>
      <c r="C13" s="27" t="s">
        <v>118</v>
      </c>
      <c r="D13" s="27" t="s">
        <v>119</v>
      </c>
      <c r="E13" s="27" t="s">
        <v>120</v>
      </c>
      <c r="F13" s="27" t="s">
        <v>121</v>
      </c>
      <c r="G13" s="27" t="s">
        <v>122</v>
      </c>
      <c r="H13" s="27" t="s">
        <v>123</v>
      </c>
      <c r="I13" s="29" t="s">
        <v>124</v>
      </c>
      <c r="J13" s="21" t="s">
        <v>39</v>
      </c>
      <c r="K13" s="21" t="s">
        <v>125</v>
      </c>
      <c r="L13" s="85" t="s">
        <v>610</v>
      </c>
      <c r="M13" s="22" t="s">
        <v>611</v>
      </c>
      <c r="N13" s="85">
        <v>1</v>
      </c>
      <c r="O13" s="24" t="s">
        <v>612</v>
      </c>
      <c r="P13" s="39" t="s">
        <v>613</v>
      </c>
      <c r="Q13" s="24">
        <v>40</v>
      </c>
      <c r="R13" s="24" t="s">
        <v>614</v>
      </c>
      <c r="S13" s="39" t="s">
        <v>615</v>
      </c>
      <c r="T13" s="24" t="s">
        <v>39</v>
      </c>
      <c r="U13" s="24" t="s">
        <v>616</v>
      </c>
      <c r="V13" s="39" t="s">
        <v>617</v>
      </c>
      <c r="W13" s="24">
        <v>139</v>
      </c>
    </row>
    <row r="14" spans="2:23" ht="118.5" customHeight="1" x14ac:dyDescent="0.25">
      <c r="B14" s="27" t="s">
        <v>43</v>
      </c>
      <c r="C14" s="27" t="s">
        <v>126</v>
      </c>
      <c r="D14" s="27" t="s">
        <v>127</v>
      </c>
      <c r="E14" s="27" t="s">
        <v>128</v>
      </c>
      <c r="F14" s="27" t="s">
        <v>121</v>
      </c>
      <c r="G14" s="27" t="s">
        <v>129</v>
      </c>
      <c r="H14" s="27" t="s">
        <v>123</v>
      </c>
      <c r="I14" s="29" t="s">
        <v>124</v>
      </c>
      <c r="J14" s="21" t="s">
        <v>39</v>
      </c>
      <c r="K14" s="29" t="s">
        <v>125</v>
      </c>
      <c r="L14" s="85" t="s">
        <v>610</v>
      </c>
      <c r="M14" s="22" t="s">
        <v>611</v>
      </c>
      <c r="N14" s="85">
        <v>1</v>
      </c>
      <c r="O14" s="24" t="s">
        <v>612</v>
      </c>
      <c r="P14" s="39" t="s">
        <v>613</v>
      </c>
      <c r="Q14" s="24">
        <v>34</v>
      </c>
      <c r="R14" s="24" t="s">
        <v>614</v>
      </c>
      <c r="S14" s="39" t="s">
        <v>615</v>
      </c>
      <c r="T14" s="24">
        <v>2</v>
      </c>
      <c r="U14" s="24" t="s">
        <v>616</v>
      </c>
      <c r="V14" s="39" t="s">
        <v>617</v>
      </c>
      <c r="W14" s="24">
        <v>135</v>
      </c>
    </row>
    <row r="15" spans="2:23" ht="114.75" customHeight="1" x14ac:dyDescent="0.25">
      <c r="B15" s="27" t="s">
        <v>526</v>
      </c>
      <c r="C15" s="38" t="s">
        <v>130</v>
      </c>
      <c r="D15" s="27" t="s">
        <v>131</v>
      </c>
      <c r="E15" s="27" t="s">
        <v>132</v>
      </c>
      <c r="F15" s="27" t="s">
        <v>121</v>
      </c>
      <c r="G15" s="27" t="s">
        <v>133</v>
      </c>
      <c r="H15" s="27" t="s">
        <v>123</v>
      </c>
      <c r="I15" s="29" t="s">
        <v>124</v>
      </c>
      <c r="J15" s="21" t="s">
        <v>39</v>
      </c>
      <c r="K15" s="29" t="s">
        <v>125</v>
      </c>
      <c r="L15" s="85" t="s">
        <v>610</v>
      </c>
      <c r="M15" s="28" t="s">
        <v>611</v>
      </c>
      <c r="N15" s="85">
        <v>1</v>
      </c>
      <c r="O15" s="24" t="s">
        <v>612</v>
      </c>
      <c r="P15" s="39" t="s">
        <v>613</v>
      </c>
      <c r="Q15" s="24">
        <v>40</v>
      </c>
      <c r="R15" s="24" t="s">
        <v>614</v>
      </c>
      <c r="S15" s="39" t="s">
        <v>615</v>
      </c>
      <c r="T15" s="24">
        <v>2</v>
      </c>
      <c r="U15" s="24" t="s">
        <v>616</v>
      </c>
      <c r="V15" s="39" t="s">
        <v>617</v>
      </c>
      <c r="W15" s="24">
        <v>224</v>
      </c>
    </row>
    <row r="16" spans="2:23" ht="25.5" x14ac:dyDescent="0.25">
      <c r="B16" s="37" t="s">
        <v>44</v>
      </c>
      <c r="C16" s="37"/>
      <c r="D16" s="37" t="s">
        <v>134</v>
      </c>
      <c r="E16" s="29" t="s">
        <v>39</v>
      </c>
      <c r="F16" s="29" t="s">
        <v>39</v>
      </c>
      <c r="G16" s="29" t="s">
        <v>39</v>
      </c>
      <c r="H16" s="29" t="s">
        <v>39</v>
      </c>
      <c r="I16" s="29" t="s">
        <v>39</v>
      </c>
      <c r="J16" s="29" t="s">
        <v>39</v>
      </c>
      <c r="K16" s="29" t="s">
        <v>39</v>
      </c>
      <c r="L16" s="29" t="s">
        <v>39</v>
      </c>
      <c r="M16" s="29" t="s">
        <v>39</v>
      </c>
      <c r="N16" s="29" t="s">
        <v>39</v>
      </c>
      <c r="O16" s="29" t="s">
        <v>39</v>
      </c>
      <c r="P16" s="29" t="s">
        <v>39</v>
      </c>
      <c r="Q16" s="29" t="s">
        <v>39</v>
      </c>
      <c r="R16" s="29" t="s">
        <v>39</v>
      </c>
      <c r="S16" s="29" t="s">
        <v>39</v>
      </c>
      <c r="T16" s="29" t="s">
        <v>39</v>
      </c>
      <c r="U16" s="29" t="s">
        <v>39</v>
      </c>
      <c r="V16" s="29" t="s">
        <v>39</v>
      </c>
      <c r="W16" s="29" t="s">
        <v>39</v>
      </c>
    </row>
    <row r="17" spans="2:23" ht="81" customHeight="1" x14ac:dyDescent="0.25">
      <c r="B17" s="27" t="s">
        <v>45</v>
      </c>
      <c r="C17" s="27" t="s">
        <v>135</v>
      </c>
      <c r="D17" s="28" t="s">
        <v>136</v>
      </c>
      <c r="E17" s="28" t="s">
        <v>137</v>
      </c>
      <c r="F17" s="27" t="s">
        <v>121</v>
      </c>
      <c r="G17" s="28" t="s">
        <v>138</v>
      </c>
      <c r="H17" s="28" t="s">
        <v>139</v>
      </c>
      <c r="I17" s="29" t="s">
        <v>124</v>
      </c>
      <c r="J17" s="29" t="s">
        <v>39</v>
      </c>
      <c r="K17" s="29" t="s">
        <v>125</v>
      </c>
      <c r="L17" s="85" t="s">
        <v>618</v>
      </c>
      <c r="M17" s="22" t="s">
        <v>619</v>
      </c>
      <c r="N17" s="85">
        <v>1</v>
      </c>
      <c r="O17" s="87" t="s">
        <v>39</v>
      </c>
      <c r="P17" s="87" t="s">
        <v>39</v>
      </c>
      <c r="Q17" s="87" t="s">
        <v>39</v>
      </c>
      <c r="R17" s="87" t="s">
        <v>39</v>
      </c>
      <c r="S17" s="87" t="s">
        <v>39</v>
      </c>
      <c r="T17" s="87" t="s">
        <v>39</v>
      </c>
      <c r="U17" s="87" t="s">
        <v>39</v>
      </c>
      <c r="V17" s="87" t="s">
        <v>39</v>
      </c>
      <c r="W17" s="87" t="s">
        <v>39</v>
      </c>
    </row>
    <row r="18" spans="2:23" ht="78" customHeight="1" x14ac:dyDescent="0.25">
      <c r="B18" s="27" t="s">
        <v>46</v>
      </c>
      <c r="C18" s="27" t="s">
        <v>140</v>
      </c>
      <c r="D18" s="28" t="s">
        <v>141</v>
      </c>
      <c r="E18" s="28" t="s">
        <v>120</v>
      </c>
      <c r="F18" s="27" t="s">
        <v>121</v>
      </c>
      <c r="G18" s="28" t="s">
        <v>122</v>
      </c>
      <c r="H18" s="28" t="s">
        <v>139</v>
      </c>
      <c r="I18" s="29" t="s">
        <v>124</v>
      </c>
      <c r="J18" s="29" t="s">
        <v>39</v>
      </c>
      <c r="K18" s="29" t="s">
        <v>125</v>
      </c>
      <c r="L18" s="85" t="s">
        <v>618</v>
      </c>
      <c r="M18" s="22" t="s">
        <v>619</v>
      </c>
      <c r="N18" s="85">
        <v>1</v>
      </c>
      <c r="O18" s="87" t="s">
        <v>39</v>
      </c>
      <c r="P18" s="87" t="s">
        <v>39</v>
      </c>
      <c r="Q18" s="87" t="s">
        <v>39</v>
      </c>
      <c r="R18" s="87" t="s">
        <v>39</v>
      </c>
      <c r="S18" s="87" t="s">
        <v>39</v>
      </c>
      <c r="T18" s="87" t="s">
        <v>39</v>
      </c>
      <c r="U18" s="87" t="s">
        <v>39</v>
      </c>
      <c r="V18" s="87" t="s">
        <v>39</v>
      </c>
      <c r="W18" s="87" t="s">
        <v>39</v>
      </c>
    </row>
    <row r="19" spans="2:23" ht="89.25" x14ac:dyDescent="0.25">
      <c r="B19" s="27" t="s">
        <v>527</v>
      </c>
      <c r="C19" s="30" t="s">
        <v>142</v>
      </c>
      <c r="D19" s="31" t="s">
        <v>143</v>
      </c>
      <c r="E19" s="31" t="s">
        <v>128</v>
      </c>
      <c r="F19" s="30" t="s">
        <v>121</v>
      </c>
      <c r="G19" s="31" t="s">
        <v>129</v>
      </c>
      <c r="H19" s="31" t="s">
        <v>139</v>
      </c>
      <c r="I19" s="32" t="s">
        <v>124</v>
      </c>
      <c r="J19" s="32" t="s">
        <v>39</v>
      </c>
      <c r="K19" s="32" t="s">
        <v>125</v>
      </c>
      <c r="L19" s="85" t="s">
        <v>618</v>
      </c>
      <c r="M19" s="28" t="s">
        <v>619</v>
      </c>
      <c r="N19" s="85">
        <v>1</v>
      </c>
      <c r="O19" s="87" t="s">
        <v>39</v>
      </c>
      <c r="P19" s="87" t="s">
        <v>39</v>
      </c>
      <c r="Q19" s="87" t="s">
        <v>39</v>
      </c>
      <c r="R19" s="87" t="s">
        <v>39</v>
      </c>
      <c r="S19" s="87" t="s">
        <v>39</v>
      </c>
      <c r="T19" s="87" t="s">
        <v>39</v>
      </c>
      <c r="U19" s="87" t="s">
        <v>39</v>
      </c>
      <c r="V19" s="87" t="s">
        <v>39</v>
      </c>
      <c r="W19" s="87" t="s">
        <v>39</v>
      </c>
    </row>
    <row r="20" spans="2:23" ht="27.75" customHeight="1" x14ac:dyDescent="0.25">
      <c r="B20" s="27" t="s">
        <v>528</v>
      </c>
      <c r="C20" s="27" t="s">
        <v>144</v>
      </c>
      <c r="D20" s="28" t="s">
        <v>145</v>
      </c>
      <c r="E20" s="28" t="s">
        <v>132</v>
      </c>
      <c r="F20" s="27" t="s">
        <v>121</v>
      </c>
      <c r="G20" s="28" t="s">
        <v>133</v>
      </c>
      <c r="H20" s="28" t="s">
        <v>139</v>
      </c>
      <c r="I20" s="29" t="s">
        <v>124</v>
      </c>
      <c r="J20" s="29" t="s">
        <v>39</v>
      </c>
      <c r="K20" s="29" t="s">
        <v>125</v>
      </c>
      <c r="L20" s="85" t="s">
        <v>618</v>
      </c>
      <c r="M20" s="28" t="s">
        <v>619</v>
      </c>
      <c r="N20" s="85">
        <v>1</v>
      </c>
      <c r="O20" s="87" t="s">
        <v>39</v>
      </c>
      <c r="P20" s="87" t="s">
        <v>39</v>
      </c>
      <c r="Q20" s="87" t="s">
        <v>39</v>
      </c>
      <c r="R20" s="87" t="s">
        <v>39</v>
      </c>
      <c r="S20" s="87" t="s">
        <v>39</v>
      </c>
      <c r="T20" s="87" t="s">
        <v>39</v>
      </c>
      <c r="U20" s="87" t="s">
        <v>39</v>
      </c>
      <c r="V20" s="87" t="s">
        <v>39</v>
      </c>
      <c r="W20" s="87" t="s">
        <v>39</v>
      </c>
    </row>
    <row r="21" spans="2:23" ht="82.5" customHeight="1" x14ac:dyDescent="0.25">
      <c r="B21" s="38" t="s">
        <v>529</v>
      </c>
      <c r="C21" s="27" t="s">
        <v>146</v>
      </c>
      <c r="D21" s="28" t="s">
        <v>147</v>
      </c>
      <c r="E21" s="28" t="s">
        <v>148</v>
      </c>
      <c r="F21" s="27" t="s">
        <v>121</v>
      </c>
      <c r="G21" s="28" t="s">
        <v>149</v>
      </c>
      <c r="H21" s="28" t="s">
        <v>150</v>
      </c>
      <c r="I21" s="29" t="s">
        <v>124</v>
      </c>
      <c r="J21" s="29" t="s">
        <v>39</v>
      </c>
      <c r="K21" s="29" t="s">
        <v>125</v>
      </c>
      <c r="L21" s="85" t="s">
        <v>618</v>
      </c>
      <c r="M21" s="28" t="s">
        <v>619</v>
      </c>
      <c r="N21" s="85">
        <v>2</v>
      </c>
      <c r="O21" s="87" t="s">
        <v>39</v>
      </c>
      <c r="P21" s="87" t="s">
        <v>39</v>
      </c>
      <c r="Q21" s="87" t="s">
        <v>39</v>
      </c>
      <c r="R21" s="87" t="s">
        <v>39</v>
      </c>
      <c r="S21" s="87" t="s">
        <v>39</v>
      </c>
      <c r="T21" s="87" t="s">
        <v>39</v>
      </c>
      <c r="U21" s="87" t="s">
        <v>39</v>
      </c>
      <c r="V21" s="87" t="s">
        <v>39</v>
      </c>
      <c r="W21" s="87" t="s">
        <v>39</v>
      </c>
    </row>
    <row r="22" spans="2:23" ht="38.25" x14ac:dyDescent="0.25">
      <c r="B22" s="37" t="s">
        <v>488</v>
      </c>
      <c r="C22" s="37"/>
      <c r="D22" s="37" t="s">
        <v>151</v>
      </c>
      <c r="E22" s="29" t="s">
        <v>39</v>
      </c>
      <c r="F22" s="29" t="s">
        <v>39</v>
      </c>
      <c r="G22" s="29" t="s">
        <v>39</v>
      </c>
      <c r="H22" s="29" t="s">
        <v>39</v>
      </c>
      <c r="I22" s="29" t="s">
        <v>39</v>
      </c>
      <c r="J22" s="29" t="s">
        <v>39</v>
      </c>
      <c r="K22" s="29" t="s">
        <v>39</v>
      </c>
      <c r="L22" s="29" t="s">
        <v>39</v>
      </c>
      <c r="M22" s="29" t="s">
        <v>39</v>
      </c>
      <c r="N22" s="29" t="s">
        <v>39</v>
      </c>
      <c r="O22" s="29" t="s">
        <v>39</v>
      </c>
      <c r="P22" s="29" t="s">
        <v>39</v>
      </c>
      <c r="Q22" s="29" t="s">
        <v>39</v>
      </c>
      <c r="R22" s="29" t="s">
        <v>39</v>
      </c>
      <c r="S22" s="29" t="s">
        <v>39</v>
      </c>
      <c r="T22" s="29" t="s">
        <v>39</v>
      </c>
      <c r="U22" s="29" t="s">
        <v>39</v>
      </c>
      <c r="V22" s="29" t="s">
        <v>39</v>
      </c>
      <c r="W22" s="105" t="s">
        <v>39</v>
      </c>
    </row>
    <row r="23" spans="2:23" ht="81.75" customHeight="1" x14ac:dyDescent="0.25">
      <c r="B23" s="27" t="s">
        <v>530</v>
      </c>
      <c r="C23" s="27" t="s">
        <v>152</v>
      </c>
      <c r="D23" s="27" t="s">
        <v>153</v>
      </c>
      <c r="E23" s="27" t="s">
        <v>132</v>
      </c>
      <c r="F23" s="27" t="s">
        <v>121</v>
      </c>
      <c r="G23" s="27" t="s">
        <v>154</v>
      </c>
      <c r="H23" s="27" t="s">
        <v>155</v>
      </c>
      <c r="I23" s="29" t="s">
        <v>124</v>
      </c>
      <c r="J23" s="29" t="s">
        <v>39</v>
      </c>
      <c r="K23" s="29" t="s">
        <v>125</v>
      </c>
      <c r="L23" s="24" t="s">
        <v>620</v>
      </c>
      <c r="M23" s="39" t="s">
        <v>621</v>
      </c>
      <c r="N23" s="24">
        <v>1</v>
      </c>
      <c r="O23" s="87" t="s">
        <v>39</v>
      </c>
      <c r="P23" s="87" t="s">
        <v>39</v>
      </c>
      <c r="Q23" s="87" t="s">
        <v>39</v>
      </c>
      <c r="R23" s="87" t="s">
        <v>39</v>
      </c>
      <c r="S23" s="87" t="s">
        <v>39</v>
      </c>
      <c r="T23" s="87" t="s">
        <v>39</v>
      </c>
      <c r="U23" s="87" t="s">
        <v>39</v>
      </c>
      <c r="V23" s="87" t="s">
        <v>39</v>
      </c>
      <c r="W23" s="87" t="s">
        <v>39</v>
      </c>
    </row>
    <row r="24" spans="2:23" ht="78.75" customHeight="1" x14ac:dyDescent="0.25">
      <c r="B24" s="27" t="s">
        <v>531</v>
      </c>
      <c r="C24" s="27" t="s">
        <v>156</v>
      </c>
      <c r="D24" s="27" t="s">
        <v>157</v>
      </c>
      <c r="E24" s="27" t="s">
        <v>158</v>
      </c>
      <c r="F24" s="27" t="s">
        <v>121</v>
      </c>
      <c r="G24" s="27" t="s">
        <v>159</v>
      </c>
      <c r="H24" s="27" t="s">
        <v>155</v>
      </c>
      <c r="I24" s="29" t="s">
        <v>124</v>
      </c>
      <c r="J24" s="29" t="s">
        <v>39</v>
      </c>
      <c r="K24" s="29" t="s">
        <v>125</v>
      </c>
      <c r="L24" s="24" t="s">
        <v>620</v>
      </c>
      <c r="M24" s="39" t="s">
        <v>621</v>
      </c>
      <c r="N24" s="24">
        <v>1</v>
      </c>
      <c r="O24" s="87" t="s">
        <v>39</v>
      </c>
      <c r="P24" s="87" t="s">
        <v>39</v>
      </c>
      <c r="Q24" s="87" t="s">
        <v>39</v>
      </c>
      <c r="R24" s="87" t="s">
        <v>39</v>
      </c>
      <c r="S24" s="87" t="s">
        <v>39</v>
      </c>
      <c r="T24" s="87" t="s">
        <v>39</v>
      </c>
      <c r="U24" s="87" t="s">
        <v>39</v>
      </c>
      <c r="V24" s="87" t="s">
        <v>39</v>
      </c>
      <c r="W24" s="87" t="s">
        <v>39</v>
      </c>
    </row>
    <row r="25" spans="2:23" ht="80.25" customHeight="1" x14ac:dyDescent="0.25">
      <c r="B25" s="27" t="s">
        <v>532</v>
      </c>
      <c r="C25" s="27" t="s">
        <v>160</v>
      </c>
      <c r="D25" s="27" t="s">
        <v>161</v>
      </c>
      <c r="E25" s="27" t="s">
        <v>120</v>
      </c>
      <c r="F25" s="27" t="s">
        <v>121</v>
      </c>
      <c r="G25" s="27" t="s">
        <v>122</v>
      </c>
      <c r="H25" s="27" t="s">
        <v>155</v>
      </c>
      <c r="I25" s="29" t="s">
        <v>124</v>
      </c>
      <c r="J25" s="29" t="s">
        <v>39</v>
      </c>
      <c r="K25" s="29" t="s">
        <v>125</v>
      </c>
      <c r="L25" s="24" t="s">
        <v>620</v>
      </c>
      <c r="M25" s="39" t="s">
        <v>621</v>
      </c>
      <c r="N25" s="24">
        <v>1</v>
      </c>
      <c r="O25" s="87" t="s">
        <v>39</v>
      </c>
      <c r="P25" s="87" t="s">
        <v>39</v>
      </c>
      <c r="Q25" s="87" t="s">
        <v>39</v>
      </c>
      <c r="R25" s="87" t="s">
        <v>39</v>
      </c>
      <c r="S25" s="87" t="s">
        <v>39</v>
      </c>
      <c r="T25" s="87" t="s">
        <v>39</v>
      </c>
      <c r="U25" s="87" t="s">
        <v>39</v>
      </c>
      <c r="V25" s="87" t="s">
        <v>39</v>
      </c>
      <c r="W25" s="87" t="s">
        <v>39</v>
      </c>
    </row>
    <row r="26" spans="2:23" ht="82.5" customHeight="1" x14ac:dyDescent="0.25">
      <c r="B26" s="27" t="s">
        <v>533</v>
      </c>
      <c r="C26" s="27" t="s">
        <v>162</v>
      </c>
      <c r="D26" s="27" t="s">
        <v>163</v>
      </c>
      <c r="E26" s="27" t="s">
        <v>128</v>
      </c>
      <c r="F26" s="27" t="s">
        <v>121</v>
      </c>
      <c r="G26" s="27" t="s">
        <v>129</v>
      </c>
      <c r="H26" s="27" t="s">
        <v>155</v>
      </c>
      <c r="I26" s="29" t="s">
        <v>124</v>
      </c>
      <c r="J26" s="29" t="s">
        <v>39</v>
      </c>
      <c r="K26" s="29" t="s">
        <v>125</v>
      </c>
      <c r="L26" s="24" t="s">
        <v>620</v>
      </c>
      <c r="M26" s="39" t="s">
        <v>621</v>
      </c>
      <c r="N26" s="24">
        <v>1</v>
      </c>
      <c r="O26" s="87" t="s">
        <v>39</v>
      </c>
      <c r="P26" s="87" t="s">
        <v>39</v>
      </c>
      <c r="Q26" s="87" t="s">
        <v>39</v>
      </c>
      <c r="R26" s="87" t="s">
        <v>39</v>
      </c>
      <c r="S26" s="87" t="s">
        <v>39</v>
      </c>
      <c r="T26" s="87" t="s">
        <v>39</v>
      </c>
      <c r="U26" s="87" t="s">
        <v>39</v>
      </c>
      <c r="V26" s="87" t="s">
        <v>39</v>
      </c>
      <c r="W26" s="87" t="s">
        <v>39</v>
      </c>
    </row>
    <row r="27" spans="2:23" ht="81.75" customHeight="1" x14ac:dyDescent="0.25">
      <c r="B27" s="27" t="s">
        <v>534</v>
      </c>
      <c r="C27" s="27" t="s">
        <v>164</v>
      </c>
      <c r="D27" s="27" t="s">
        <v>165</v>
      </c>
      <c r="E27" s="27" t="s">
        <v>148</v>
      </c>
      <c r="F27" s="27" t="s">
        <v>121</v>
      </c>
      <c r="G27" s="27" t="s">
        <v>166</v>
      </c>
      <c r="H27" s="27" t="s">
        <v>155</v>
      </c>
      <c r="I27" s="29" t="s">
        <v>124</v>
      </c>
      <c r="J27" s="29" t="s">
        <v>39</v>
      </c>
      <c r="K27" s="29" t="s">
        <v>125</v>
      </c>
      <c r="L27" s="24" t="s">
        <v>620</v>
      </c>
      <c r="M27" s="39" t="s">
        <v>621</v>
      </c>
      <c r="N27" s="24">
        <v>1</v>
      </c>
      <c r="O27" s="87" t="s">
        <v>39</v>
      </c>
      <c r="P27" s="87" t="s">
        <v>39</v>
      </c>
      <c r="Q27" s="87" t="s">
        <v>39</v>
      </c>
      <c r="R27" s="87" t="s">
        <v>39</v>
      </c>
      <c r="S27" s="87" t="s">
        <v>39</v>
      </c>
      <c r="T27" s="87" t="s">
        <v>39</v>
      </c>
      <c r="U27" s="87" t="s">
        <v>39</v>
      </c>
      <c r="V27" s="87" t="s">
        <v>39</v>
      </c>
      <c r="W27" s="87" t="s">
        <v>39</v>
      </c>
    </row>
    <row r="28" spans="2:23" ht="38.25" x14ac:dyDescent="0.25">
      <c r="B28" s="37" t="s">
        <v>489</v>
      </c>
      <c r="C28" s="37"/>
      <c r="D28" s="37" t="s">
        <v>167</v>
      </c>
      <c r="E28" s="29" t="s">
        <v>39</v>
      </c>
      <c r="F28" s="29" t="s">
        <v>39</v>
      </c>
      <c r="G28" s="29" t="s">
        <v>39</v>
      </c>
      <c r="H28" s="29" t="s">
        <v>39</v>
      </c>
      <c r="I28" s="29" t="s">
        <v>39</v>
      </c>
      <c r="J28" s="29" t="s">
        <v>39</v>
      </c>
      <c r="K28" s="29" t="s">
        <v>39</v>
      </c>
      <c r="L28" s="29" t="s">
        <v>39</v>
      </c>
      <c r="M28" s="29" t="s">
        <v>39</v>
      </c>
      <c r="N28" s="29" t="s">
        <v>39</v>
      </c>
      <c r="O28" s="29" t="s">
        <v>39</v>
      </c>
      <c r="P28" s="29" t="s">
        <v>39</v>
      </c>
      <c r="Q28" s="29" t="s">
        <v>39</v>
      </c>
      <c r="R28" s="29" t="s">
        <v>39</v>
      </c>
      <c r="S28" s="29" t="s">
        <v>39</v>
      </c>
      <c r="T28" s="29" t="s">
        <v>39</v>
      </c>
      <c r="U28" s="29" t="s">
        <v>39</v>
      </c>
      <c r="V28" s="29" t="s">
        <v>39</v>
      </c>
      <c r="W28" s="29" t="s">
        <v>39</v>
      </c>
    </row>
    <row r="29" spans="2:23" ht="38.25" x14ac:dyDescent="0.25">
      <c r="B29" s="37" t="s">
        <v>490</v>
      </c>
      <c r="C29" s="37"/>
      <c r="D29" s="37" t="s">
        <v>168</v>
      </c>
      <c r="E29" s="29" t="s">
        <v>39</v>
      </c>
      <c r="F29" s="29" t="s">
        <v>39</v>
      </c>
      <c r="G29" s="29" t="s">
        <v>39</v>
      </c>
      <c r="H29" s="29" t="s">
        <v>39</v>
      </c>
      <c r="I29" s="29" t="s">
        <v>39</v>
      </c>
      <c r="J29" s="29" t="s">
        <v>39</v>
      </c>
      <c r="K29" s="29" t="s">
        <v>39</v>
      </c>
      <c r="L29" s="29" t="s">
        <v>39</v>
      </c>
      <c r="M29" s="29" t="s">
        <v>39</v>
      </c>
      <c r="N29" s="29" t="s">
        <v>39</v>
      </c>
      <c r="O29" s="29" t="s">
        <v>39</v>
      </c>
      <c r="P29" s="29" t="s">
        <v>39</v>
      </c>
      <c r="Q29" s="29" t="s">
        <v>39</v>
      </c>
      <c r="R29" s="29" t="s">
        <v>39</v>
      </c>
      <c r="S29" s="29" t="s">
        <v>39</v>
      </c>
      <c r="T29" s="29" t="s">
        <v>39</v>
      </c>
      <c r="U29" s="29" t="s">
        <v>39</v>
      </c>
      <c r="V29" s="29" t="s">
        <v>39</v>
      </c>
      <c r="W29" s="29" t="s">
        <v>39</v>
      </c>
    </row>
    <row r="30" spans="2:23" ht="38.25" x14ac:dyDescent="0.25">
      <c r="B30" s="37" t="s">
        <v>491</v>
      </c>
      <c r="C30" s="37"/>
      <c r="D30" s="37" t="s">
        <v>169</v>
      </c>
      <c r="E30" s="29" t="s">
        <v>39</v>
      </c>
      <c r="F30" s="29" t="s">
        <v>39</v>
      </c>
      <c r="G30" s="29" t="s">
        <v>39</v>
      </c>
      <c r="H30" s="29" t="s">
        <v>39</v>
      </c>
      <c r="I30" s="29" t="s">
        <v>39</v>
      </c>
      <c r="J30" s="29" t="s">
        <v>39</v>
      </c>
      <c r="K30" s="29" t="s">
        <v>39</v>
      </c>
      <c r="L30" s="29" t="s">
        <v>39</v>
      </c>
      <c r="M30" s="29" t="s">
        <v>39</v>
      </c>
      <c r="N30" s="29" t="s">
        <v>39</v>
      </c>
      <c r="O30" s="29" t="s">
        <v>39</v>
      </c>
      <c r="P30" s="29" t="s">
        <v>39</v>
      </c>
      <c r="Q30" s="29" t="s">
        <v>39</v>
      </c>
      <c r="R30" s="29" t="s">
        <v>39</v>
      </c>
      <c r="S30" s="29" t="s">
        <v>39</v>
      </c>
      <c r="T30" s="29" t="s">
        <v>39</v>
      </c>
      <c r="U30" s="29" t="s">
        <v>39</v>
      </c>
      <c r="V30" s="29" t="s">
        <v>39</v>
      </c>
      <c r="W30" s="29" t="s">
        <v>39</v>
      </c>
    </row>
    <row r="31" spans="2:23" ht="120.75" customHeight="1" x14ac:dyDescent="0.25">
      <c r="B31" s="27" t="s">
        <v>535</v>
      </c>
      <c r="C31" s="27" t="s">
        <v>170</v>
      </c>
      <c r="D31" s="27" t="s">
        <v>171</v>
      </c>
      <c r="E31" s="27" t="s">
        <v>120</v>
      </c>
      <c r="F31" s="27" t="s">
        <v>172</v>
      </c>
      <c r="G31" s="27" t="s">
        <v>122</v>
      </c>
      <c r="H31" s="27" t="s">
        <v>173</v>
      </c>
      <c r="I31" s="29" t="s">
        <v>124</v>
      </c>
      <c r="J31" s="29" t="s">
        <v>174</v>
      </c>
      <c r="K31" s="29" t="s">
        <v>125</v>
      </c>
      <c r="L31" s="24" t="s">
        <v>622</v>
      </c>
      <c r="M31" s="39" t="s">
        <v>623</v>
      </c>
      <c r="N31" s="24">
        <v>3727</v>
      </c>
      <c r="O31" s="39" t="s">
        <v>624</v>
      </c>
      <c r="P31" s="39" t="s">
        <v>625</v>
      </c>
      <c r="Q31" s="29">
        <v>1</v>
      </c>
      <c r="R31" s="87" t="s">
        <v>39</v>
      </c>
      <c r="S31" s="87" t="s">
        <v>39</v>
      </c>
      <c r="T31" s="87" t="s">
        <v>39</v>
      </c>
      <c r="U31" s="87" t="s">
        <v>39</v>
      </c>
      <c r="V31" s="87" t="s">
        <v>39</v>
      </c>
      <c r="W31" s="87" t="s">
        <v>39</v>
      </c>
    </row>
    <row r="32" spans="2:23" ht="38.25" x14ac:dyDescent="0.25">
      <c r="B32" s="37" t="s">
        <v>492</v>
      </c>
      <c r="C32" s="37"/>
      <c r="D32" s="37" t="s">
        <v>175</v>
      </c>
      <c r="E32" s="29" t="s">
        <v>39</v>
      </c>
      <c r="F32" s="29" t="s">
        <v>39</v>
      </c>
      <c r="G32" s="29" t="s">
        <v>39</v>
      </c>
      <c r="H32" s="29" t="s">
        <v>39</v>
      </c>
      <c r="I32" s="29" t="s">
        <v>39</v>
      </c>
      <c r="J32" s="29" t="s">
        <v>39</v>
      </c>
      <c r="K32" s="29" t="s">
        <v>39</v>
      </c>
      <c r="L32" s="29" t="s">
        <v>39</v>
      </c>
      <c r="M32" s="29" t="s">
        <v>39</v>
      </c>
      <c r="N32" s="29" t="s">
        <v>39</v>
      </c>
      <c r="O32" s="29" t="s">
        <v>39</v>
      </c>
      <c r="P32" s="29" t="s">
        <v>39</v>
      </c>
      <c r="Q32" s="29" t="s">
        <v>39</v>
      </c>
      <c r="R32" s="29" t="s">
        <v>39</v>
      </c>
      <c r="S32" s="29" t="s">
        <v>39</v>
      </c>
      <c r="T32" s="29" t="s">
        <v>39</v>
      </c>
      <c r="U32" s="29" t="s">
        <v>39</v>
      </c>
      <c r="V32" s="29" t="s">
        <v>39</v>
      </c>
      <c r="W32" s="29" t="s">
        <v>39</v>
      </c>
    </row>
    <row r="33" spans="2:23" ht="51" x14ac:dyDescent="0.25">
      <c r="B33" s="27" t="s">
        <v>536</v>
      </c>
      <c r="C33" s="27" t="s">
        <v>176</v>
      </c>
      <c r="D33" s="27" t="s">
        <v>177</v>
      </c>
      <c r="E33" s="27" t="s">
        <v>137</v>
      </c>
      <c r="F33" s="27" t="s">
        <v>172</v>
      </c>
      <c r="G33" s="27" t="s">
        <v>159</v>
      </c>
      <c r="H33" s="27" t="s">
        <v>178</v>
      </c>
      <c r="I33" s="29" t="s">
        <v>124</v>
      </c>
      <c r="J33" s="29" t="s">
        <v>174</v>
      </c>
      <c r="K33" s="29" t="s">
        <v>125</v>
      </c>
      <c r="L33" s="24" t="s">
        <v>626</v>
      </c>
      <c r="M33" s="39" t="s">
        <v>627</v>
      </c>
      <c r="N33" s="24">
        <v>1</v>
      </c>
      <c r="O33" s="87" t="s">
        <v>39</v>
      </c>
      <c r="P33" s="87" t="s">
        <v>39</v>
      </c>
      <c r="Q33" s="87" t="s">
        <v>39</v>
      </c>
      <c r="R33" s="87" t="s">
        <v>39</v>
      </c>
      <c r="S33" s="87" t="s">
        <v>39</v>
      </c>
      <c r="T33" s="87" t="s">
        <v>39</v>
      </c>
      <c r="U33" s="87" t="s">
        <v>39</v>
      </c>
      <c r="V33" s="87" t="s">
        <v>39</v>
      </c>
      <c r="W33" s="87" t="s">
        <v>39</v>
      </c>
    </row>
    <row r="34" spans="2:23" ht="51" x14ac:dyDescent="0.25">
      <c r="B34" s="27" t="s">
        <v>537</v>
      </c>
      <c r="C34" s="27" t="s">
        <v>179</v>
      </c>
      <c r="D34" s="27" t="s">
        <v>180</v>
      </c>
      <c r="E34" s="27" t="s">
        <v>132</v>
      </c>
      <c r="F34" s="27" t="s">
        <v>172</v>
      </c>
      <c r="G34" s="27" t="s">
        <v>133</v>
      </c>
      <c r="H34" s="27" t="s">
        <v>178</v>
      </c>
      <c r="I34" s="29" t="s">
        <v>124</v>
      </c>
      <c r="J34" s="29" t="s">
        <v>174</v>
      </c>
      <c r="K34" s="29" t="s">
        <v>125</v>
      </c>
      <c r="L34" s="24" t="s">
        <v>626</v>
      </c>
      <c r="M34" s="39" t="s">
        <v>627</v>
      </c>
      <c r="N34" s="24">
        <v>1</v>
      </c>
      <c r="O34" s="87" t="s">
        <v>39</v>
      </c>
      <c r="P34" s="87" t="s">
        <v>39</v>
      </c>
      <c r="Q34" s="87" t="s">
        <v>39</v>
      </c>
      <c r="R34" s="87" t="s">
        <v>39</v>
      </c>
      <c r="S34" s="87" t="s">
        <v>39</v>
      </c>
      <c r="T34" s="87" t="s">
        <v>39</v>
      </c>
      <c r="U34" s="87" t="s">
        <v>39</v>
      </c>
      <c r="V34" s="87" t="s">
        <v>39</v>
      </c>
      <c r="W34" s="87" t="s">
        <v>39</v>
      </c>
    </row>
    <row r="35" spans="2:23" ht="38.25" x14ac:dyDescent="0.25">
      <c r="B35" s="37" t="s">
        <v>493</v>
      </c>
      <c r="C35" s="37"/>
      <c r="D35" s="37" t="s">
        <v>181</v>
      </c>
      <c r="E35" s="29" t="s">
        <v>39</v>
      </c>
      <c r="F35" s="29" t="s">
        <v>39</v>
      </c>
      <c r="G35" s="29" t="s">
        <v>39</v>
      </c>
      <c r="H35" s="29" t="s">
        <v>39</v>
      </c>
      <c r="I35" s="29" t="s">
        <v>39</v>
      </c>
      <c r="J35" s="29" t="s">
        <v>39</v>
      </c>
      <c r="K35" s="29" t="s">
        <v>39</v>
      </c>
      <c r="L35" s="29" t="s">
        <v>39</v>
      </c>
      <c r="M35" s="29" t="s">
        <v>39</v>
      </c>
      <c r="N35" s="29" t="s">
        <v>39</v>
      </c>
      <c r="O35" s="29" t="s">
        <v>39</v>
      </c>
      <c r="P35" s="29" t="s">
        <v>39</v>
      </c>
      <c r="Q35" s="29" t="s">
        <v>39</v>
      </c>
      <c r="R35" s="29" t="s">
        <v>39</v>
      </c>
      <c r="S35" s="29" t="s">
        <v>39</v>
      </c>
      <c r="T35" s="29" t="s">
        <v>39</v>
      </c>
      <c r="U35" s="29" t="s">
        <v>39</v>
      </c>
      <c r="V35" s="29" t="s">
        <v>39</v>
      </c>
      <c r="W35" s="29" t="s">
        <v>39</v>
      </c>
    </row>
    <row r="36" spans="2:23" ht="25.5" x14ac:dyDescent="0.25">
      <c r="B36" s="37" t="s">
        <v>494</v>
      </c>
      <c r="C36" s="37"/>
      <c r="D36" s="37" t="s">
        <v>182</v>
      </c>
      <c r="E36" s="29" t="s">
        <v>39</v>
      </c>
      <c r="F36" s="29" t="s">
        <v>39</v>
      </c>
      <c r="G36" s="29" t="s">
        <v>39</v>
      </c>
      <c r="H36" s="29" t="s">
        <v>39</v>
      </c>
      <c r="I36" s="29" t="s">
        <v>39</v>
      </c>
      <c r="J36" s="29" t="s">
        <v>39</v>
      </c>
      <c r="K36" s="29" t="s">
        <v>39</v>
      </c>
      <c r="L36" s="29" t="s">
        <v>39</v>
      </c>
      <c r="M36" s="29" t="s">
        <v>39</v>
      </c>
      <c r="N36" s="29" t="s">
        <v>39</v>
      </c>
      <c r="O36" s="29" t="s">
        <v>39</v>
      </c>
      <c r="P36" s="29" t="s">
        <v>39</v>
      </c>
      <c r="Q36" s="29" t="s">
        <v>39</v>
      </c>
      <c r="R36" s="29" t="s">
        <v>39</v>
      </c>
      <c r="S36" s="29" t="s">
        <v>39</v>
      </c>
      <c r="T36" s="29" t="s">
        <v>39</v>
      </c>
      <c r="U36" s="29" t="s">
        <v>39</v>
      </c>
      <c r="V36" s="29" t="s">
        <v>39</v>
      </c>
      <c r="W36" s="29" t="s">
        <v>39</v>
      </c>
    </row>
    <row r="37" spans="2:23" ht="38.25" x14ac:dyDescent="0.25">
      <c r="B37" s="37" t="s">
        <v>495</v>
      </c>
      <c r="C37" s="37"/>
      <c r="D37" s="37" t="s">
        <v>183</v>
      </c>
      <c r="E37" s="29" t="s">
        <v>39</v>
      </c>
      <c r="F37" s="29" t="s">
        <v>39</v>
      </c>
      <c r="G37" s="29" t="s">
        <v>39</v>
      </c>
      <c r="H37" s="29" t="s">
        <v>39</v>
      </c>
      <c r="I37" s="29" t="s">
        <v>39</v>
      </c>
      <c r="J37" s="29" t="s">
        <v>39</v>
      </c>
      <c r="K37" s="29" t="s">
        <v>39</v>
      </c>
      <c r="L37" s="29" t="s">
        <v>39</v>
      </c>
      <c r="M37" s="29" t="s">
        <v>39</v>
      </c>
      <c r="N37" s="29" t="s">
        <v>39</v>
      </c>
      <c r="O37" s="29" t="s">
        <v>39</v>
      </c>
      <c r="P37" s="29" t="s">
        <v>39</v>
      </c>
      <c r="Q37" s="29" t="s">
        <v>39</v>
      </c>
      <c r="R37" s="29" t="s">
        <v>39</v>
      </c>
      <c r="S37" s="29" t="s">
        <v>39</v>
      </c>
      <c r="T37" s="29" t="s">
        <v>39</v>
      </c>
      <c r="U37" s="29" t="s">
        <v>39</v>
      </c>
      <c r="V37" s="29" t="s">
        <v>39</v>
      </c>
      <c r="W37" s="29" t="s">
        <v>39</v>
      </c>
    </row>
    <row r="38" spans="2:23" ht="104.25" customHeight="1" x14ac:dyDescent="0.25">
      <c r="B38" s="19" t="s">
        <v>538</v>
      </c>
      <c r="C38" s="39" t="s">
        <v>184</v>
      </c>
      <c r="D38" s="19" t="s">
        <v>185</v>
      </c>
      <c r="E38" s="19" t="s">
        <v>186</v>
      </c>
      <c r="F38" s="19" t="s">
        <v>187</v>
      </c>
      <c r="G38" s="19" t="s">
        <v>122</v>
      </c>
      <c r="H38" s="19" t="s">
        <v>188</v>
      </c>
      <c r="I38" s="20" t="s">
        <v>124</v>
      </c>
      <c r="J38" s="20" t="s">
        <v>39</v>
      </c>
      <c r="K38" s="20" t="s">
        <v>125</v>
      </c>
      <c r="L38" s="44" t="s">
        <v>628</v>
      </c>
      <c r="M38" s="46" t="s">
        <v>629</v>
      </c>
      <c r="N38" s="44">
        <v>1</v>
      </c>
      <c r="O38" s="46" t="s">
        <v>630</v>
      </c>
      <c r="P38" s="46" t="s">
        <v>631</v>
      </c>
      <c r="Q38" s="20">
        <v>16</v>
      </c>
      <c r="R38" s="46" t="s">
        <v>632</v>
      </c>
      <c r="S38" s="46" t="s">
        <v>633</v>
      </c>
      <c r="T38" s="20">
        <v>40</v>
      </c>
      <c r="U38" s="44" t="s">
        <v>39</v>
      </c>
      <c r="V38" s="44" t="s">
        <v>39</v>
      </c>
      <c r="W38" s="44" t="s">
        <v>39</v>
      </c>
    </row>
    <row r="39" spans="2:23" ht="103.5" customHeight="1" x14ac:dyDescent="0.25">
      <c r="B39" s="19" t="s">
        <v>539</v>
      </c>
      <c r="C39" s="27" t="s">
        <v>189</v>
      </c>
      <c r="D39" s="19" t="s">
        <v>190</v>
      </c>
      <c r="E39" s="19" t="s">
        <v>132</v>
      </c>
      <c r="F39" s="19" t="s">
        <v>187</v>
      </c>
      <c r="G39" s="19" t="s">
        <v>133</v>
      </c>
      <c r="H39" s="19" t="s">
        <v>188</v>
      </c>
      <c r="I39" s="20" t="s">
        <v>124</v>
      </c>
      <c r="J39" s="20" t="s">
        <v>39</v>
      </c>
      <c r="K39" s="20" t="s">
        <v>125</v>
      </c>
      <c r="L39" s="44" t="s">
        <v>628</v>
      </c>
      <c r="M39" s="46" t="s">
        <v>629</v>
      </c>
      <c r="N39" s="44">
        <v>1</v>
      </c>
      <c r="O39" s="46" t="s">
        <v>630</v>
      </c>
      <c r="P39" s="46" t="s">
        <v>631</v>
      </c>
      <c r="Q39" s="20">
        <v>37</v>
      </c>
      <c r="R39" s="46" t="s">
        <v>632</v>
      </c>
      <c r="S39" s="46" t="s">
        <v>633</v>
      </c>
      <c r="T39" s="20">
        <v>25</v>
      </c>
      <c r="U39" s="44" t="s">
        <v>39</v>
      </c>
      <c r="V39" s="44" t="s">
        <v>39</v>
      </c>
      <c r="W39" s="44" t="s">
        <v>39</v>
      </c>
    </row>
    <row r="40" spans="2:23" ht="104.25" customHeight="1" x14ac:dyDescent="0.25">
      <c r="B40" s="19" t="s">
        <v>540</v>
      </c>
      <c r="C40" s="27" t="s">
        <v>191</v>
      </c>
      <c r="D40" s="19" t="s">
        <v>192</v>
      </c>
      <c r="E40" s="19" t="s">
        <v>193</v>
      </c>
      <c r="F40" s="19" t="s">
        <v>187</v>
      </c>
      <c r="G40" s="19" t="s">
        <v>166</v>
      </c>
      <c r="H40" s="19" t="s">
        <v>188</v>
      </c>
      <c r="I40" s="20" t="s">
        <v>124</v>
      </c>
      <c r="J40" s="20" t="s">
        <v>39</v>
      </c>
      <c r="K40" s="20" t="s">
        <v>125</v>
      </c>
      <c r="L40" s="44" t="s">
        <v>628</v>
      </c>
      <c r="M40" s="46" t="s">
        <v>629</v>
      </c>
      <c r="N40" s="44">
        <v>1</v>
      </c>
      <c r="O40" s="46" t="s">
        <v>630</v>
      </c>
      <c r="P40" s="46" t="s">
        <v>631</v>
      </c>
      <c r="Q40" s="20">
        <v>16</v>
      </c>
      <c r="R40" s="46" t="s">
        <v>632</v>
      </c>
      <c r="S40" s="46" t="s">
        <v>633</v>
      </c>
      <c r="T40" s="20">
        <v>10</v>
      </c>
      <c r="U40" s="44" t="s">
        <v>39</v>
      </c>
      <c r="V40" s="44" t="s">
        <v>39</v>
      </c>
      <c r="W40" s="44" t="s">
        <v>39</v>
      </c>
    </row>
    <row r="41" spans="2:23" ht="105" customHeight="1" x14ac:dyDescent="0.25">
      <c r="B41" s="19" t="s">
        <v>541</v>
      </c>
      <c r="C41" s="27" t="s">
        <v>194</v>
      </c>
      <c r="D41" s="19" t="s">
        <v>195</v>
      </c>
      <c r="E41" s="19" t="s">
        <v>196</v>
      </c>
      <c r="F41" s="19" t="s">
        <v>187</v>
      </c>
      <c r="G41" s="19" t="s">
        <v>129</v>
      </c>
      <c r="H41" s="19" t="s">
        <v>188</v>
      </c>
      <c r="I41" s="20" t="s">
        <v>124</v>
      </c>
      <c r="J41" s="20" t="s">
        <v>39</v>
      </c>
      <c r="K41" s="20" t="s">
        <v>125</v>
      </c>
      <c r="L41" s="44" t="s">
        <v>628</v>
      </c>
      <c r="M41" s="46" t="s">
        <v>629</v>
      </c>
      <c r="N41" s="44">
        <v>1</v>
      </c>
      <c r="O41" s="46" t="s">
        <v>630</v>
      </c>
      <c r="P41" s="46" t="s">
        <v>631</v>
      </c>
      <c r="Q41" s="20">
        <v>25</v>
      </c>
      <c r="R41" s="46" t="s">
        <v>632</v>
      </c>
      <c r="S41" s="46" t="s">
        <v>633</v>
      </c>
      <c r="T41" s="20">
        <v>20</v>
      </c>
      <c r="U41" s="44" t="s">
        <v>39</v>
      </c>
      <c r="V41" s="44" t="s">
        <v>39</v>
      </c>
      <c r="W41" s="44" t="s">
        <v>39</v>
      </c>
    </row>
    <row r="42" spans="2:23" ht="51" x14ac:dyDescent="0.25">
      <c r="B42" s="37" t="s">
        <v>496</v>
      </c>
      <c r="C42" s="37"/>
      <c r="D42" s="37" t="s">
        <v>197</v>
      </c>
      <c r="E42" s="29" t="s">
        <v>39</v>
      </c>
      <c r="F42" s="29" t="s">
        <v>39</v>
      </c>
      <c r="G42" s="29" t="s">
        <v>39</v>
      </c>
      <c r="H42" s="29" t="s">
        <v>39</v>
      </c>
      <c r="I42" s="29" t="s">
        <v>39</v>
      </c>
      <c r="J42" s="29" t="s">
        <v>39</v>
      </c>
      <c r="K42" s="29" t="s">
        <v>39</v>
      </c>
      <c r="L42" s="29" t="s">
        <v>39</v>
      </c>
      <c r="M42" s="29" t="s">
        <v>39</v>
      </c>
      <c r="N42" s="29" t="s">
        <v>39</v>
      </c>
      <c r="O42" s="29" t="s">
        <v>39</v>
      </c>
      <c r="P42" s="29" t="s">
        <v>39</v>
      </c>
      <c r="Q42" s="29" t="s">
        <v>39</v>
      </c>
      <c r="R42" s="29" t="s">
        <v>39</v>
      </c>
      <c r="S42" s="29" t="s">
        <v>39</v>
      </c>
      <c r="T42" s="29" t="s">
        <v>39</v>
      </c>
      <c r="U42" s="29" t="s">
        <v>39</v>
      </c>
      <c r="V42" s="29" t="s">
        <v>39</v>
      </c>
      <c r="W42" s="29" t="s">
        <v>39</v>
      </c>
    </row>
    <row r="43" spans="2:23" ht="25.5" x14ac:dyDescent="0.25">
      <c r="B43" s="37" t="s">
        <v>497</v>
      </c>
      <c r="C43" s="37"/>
      <c r="D43" s="37" t="s">
        <v>198</v>
      </c>
      <c r="E43" s="29" t="s">
        <v>39</v>
      </c>
      <c r="F43" s="29" t="s">
        <v>39</v>
      </c>
      <c r="G43" s="29" t="s">
        <v>39</v>
      </c>
      <c r="H43" s="29" t="s">
        <v>39</v>
      </c>
      <c r="I43" s="29" t="s">
        <v>39</v>
      </c>
      <c r="J43" s="29" t="s">
        <v>39</v>
      </c>
      <c r="K43" s="29" t="s">
        <v>39</v>
      </c>
      <c r="L43" s="29" t="s">
        <v>39</v>
      </c>
      <c r="M43" s="29" t="s">
        <v>39</v>
      </c>
      <c r="N43" s="29" t="s">
        <v>39</v>
      </c>
      <c r="O43" s="29" t="s">
        <v>39</v>
      </c>
      <c r="P43" s="29" t="s">
        <v>39</v>
      </c>
      <c r="Q43" s="29" t="s">
        <v>39</v>
      </c>
      <c r="R43" s="29" t="s">
        <v>39</v>
      </c>
      <c r="S43" s="29" t="s">
        <v>39</v>
      </c>
      <c r="T43" s="29" t="s">
        <v>39</v>
      </c>
      <c r="U43" s="29" t="s">
        <v>39</v>
      </c>
      <c r="V43" s="29" t="s">
        <v>39</v>
      </c>
      <c r="W43" s="29" t="s">
        <v>39</v>
      </c>
    </row>
    <row r="44" spans="2:23" ht="51" x14ac:dyDescent="0.25">
      <c r="B44" s="27" t="s">
        <v>542</v>
      </c>
      <c r="C44" s="27" t="s">
        <v>199</v>
      </c>
      <c r="D44" s="27" t="s">
        <v>200</v>
      </c>
      <c r="E44" s="27" t="s">
        <v>148</v>
      </c>
      <c r="F44" s="27" t="s">
        <v>187</v>
      </c>
      <c r="G44" s="27" t="s">
        <v>166</v>
      </c>
      <c r="H44" s="27" t="s">
        <v>201</v>
      </c>
      <c r="I44" s="29" t="s">
        <v>124</v>
      </c>
      <c r="J44" s="29" t="s">
        <v>39</v>
      </c>
      <c r="K44" s="29" t="s">
        <v>125</v>
      </c>
      <c r="L44" s="24" t="s">
        <v>634</v>
      </c>
      <c r="M44" s="39" t="s">
        <v>635</v>
      </c>
      <c r="N44" s="24">
        <v>8</v>
      </c>
      <c r="O44" s="24" t="s">
        <v>39</v>
      </c>
      <c r="P44" s="87" t="s">
        <v>39</v>
      </c>
      <c r="Q44" s="24" t="s">
        <v>39</v>
      </c>
      <c r="R44" s="24" t="s">
        <v>39</v>
      </c>
      <c r="S44" s="87" t="s">
        <v>39</v>
      </c>
      <c r="T44" s="24" t="s">
        <v>39</v>
      </c>
      <c r="U44" s="24" t="s">
        <v>39</v>
      </c>
      <c r="V44" s="87" t="s">
        <v>39</v>
      </c>
      <c r="W44" s="24" t="s">
        <v>39</v>
      </c>
    </row>
    <row r="45" spans="2:23" ht="51" x14ac:dyDescent="0.25">
      <c r="B45" s="27" t="s">
        <v>543</v>
      </c>
      <c r="C45" s="27" t="s">
        <v>202</v>
      </c>
      <c r="D45" s="27" t="s">
        <v>203</v>
      </c>
      <c r="E45" s="27" t="s">
        <v>132</v>
      </c>
      <c r="F45" s="27" t="s">
        <v>187</v>
      </c>
      <c r="G45" s="27" t="s">
        <v>133</v>
      </c>
      <c r="H45" s="27" t="s">
        <v>201</v>
      </c>
      <c r="I45" s="29" t="s">
        <v>124</v>
      </c>
      <c r="J45" s="29" t="s">
        <v>39</v>
      </c>
      <c r="K45" s="29" t="s">
        <v>125</v>
      </c>
      <c r="L45" s="24" t="s">
        <v>634</v>
      </c>
      <c r="M45" s="39" t="s">
        <v>635</v>
      </c>
      <c r="N45" s="24">
        <v>36</v>
      </c>
      <c r="O45" s="24" t="s">
        <v>39</v>
      </c>
      <c r="P45" s="87" t="s">
        <v>39</v>
      </c>
      <c r="Q45" s="24" t="s">
        <v>39</v>
      </c>
      <c r="R45" s="24" t="s">
        <v>39</v>
      </c>
      <c r="S45" s="87" t="s">
        <v>39</v>
      </c>
      <c r="T45" s="24" t="s">
        <v>39</v>
      </c>
      <c r="U45" s="24" t="s">
        <v>39</v>
      </c>
      <c r="V45" s="87" t="s">
        <v>39</v>
      </c>
      <c r="W45" s="24" t="s">
        <v>39</v>
      </c>
    </row>
    <row r="46" spans="2:23" ht="51" x14ac:dyDescent="0.25">
      <c r="B46" s="27" t="s">
        <v>544</v>
      </c>
      <c r="C46" s="27" t="s">
        <v>204</v>
      </c>
      <c r="D46" s="27" t="s">
        <v>205</v>
      </c>
      <c r="E46" s="27" t="s">
        <v>137</v>
      </c>
      <c r="F46" s="27" t="s">
        <v>187</v>
      </c>
      <c r="G46" s="27" t="s">
        <v>159</v>
      </c>
      <c r="H46" s="27" t="s">
        <v>201</v>
      </c>
      <c r="I46" s="29" t="s">
        <v>124</v>
      </c>
      <c r="J46" s="29" t="s">
        <v>39</v>
      </c>
      <c r="K46" s="29" t="s">
        <v>125</v>
      </c>
      <c r="L46" s="24" t="s">
        <v>634</v>
      </c>
      <c r="M46" s="39" t="s">
        <v>635</v>
      </c>
      <c r="N46" s="24">
        <v>6</v>
      </c>
      <c r="O46" s="24" t="s">
        <v>39</v>
      </c>
      <c r="P46" s="87" t="s">
        <v>39</v>
      </c>
      <c r="Q46" s="24" t="s">
        <v>39</v>
      </c>
      <c r="R46" s="24" t="s">
        <v>39</v>
      </c>
      <c r="S46" s="87" t="s">
        <v>39</v>
      </c>
      <c r="T46" s="24" t="s">
        <v>39</v>
      </c>
      <c r="U46" s="24" t="s">
        <v>39</v>
      </c>
      <c r="V46" s="87" t="s">
        <v>39</v>
      </c>
      <c r="W46" s="24" t="s">
        <v>39</v>
      </c>
    </row>
    <row r="47" spans="2:23" ht="51" x14ac:dyDescent="0.25">
      <c r="B47" s="27" t="s">
        <v>545</v>
      </c>
      <c r="C47" s="27" t="s">
        <v>206</v>
      </c>
      <c r="D47" s="27" t="s">
        <v>207</v>
      </c>
      <c r="E47" s="27" t="s">
        <v>120</v>
      </c>
      <c r="F47" s="27" t="s">
        <v>187</v>
      </c>
      <c r="G47" s="27" t="s">
        <v>122</v>
      </c>
      <c r="H47" s="27" t="s">
        <v>201</v>
      </c>
      <c r="I47" s="29" t="s">
        <v>124</v>
      </c>
      <c r="J47" s="29" t="s">
        <v>39</v>
      </c>
      <c r="K47" s="29" t="s">
        <v>125</v>
      </c>
      <c r="L47" s="24" t="s">
        <v>634</v>
      </c>
      <c r="M47" s="39" t="s">
        <v>635</v>
      </c>
      <c r="N47" s="24">
        <v>3</v>
      </c>
      <c r="O47" s="24" t="s">
        <v>39</v>
      </c>
      <c r="P47" s="87" t="s">
        <v>39</v>
      </c>
      <c r="Q47" s="24" t="s">
        <v>39</v>
      </c>
      <c r="R47" s="24" t="s">
        <v>39</v>
      </c>
      <c r="S47" s="87" t="s">
        <v>39</v>
      </c>
      <c r="T47" s="24" t="s">
        <v>39</v>
      </c>
      <c r="U47" s="24" t="s">
        <v>39</v>
      </c>
      <c r="V47" s="87" t="s">
        <v>39</v>
      </c>
      <c r="W47" s="24" t="s">
        <v>39</v>
      </c>
    </row>
    <row r="48" spans="2:23" ht="51" x14ac:dyDescent="0.25">
      <c r="B48" s="27" t="s">
        <v>546</v>
      </c>
      <c r="C48" s="27" t="s">
        <v>208</v>
      </c>
      <c r="D48" s="27" t="s">
        <v>209</v>
      </c>
      <c r="E48" s="27" t="s">
        <v>128</v>
      </c>
      <c r="F48" s="27" t="s">
        <v>187</v>
      </c>
      <c r="G48" s="27" t="s">
        <v>129</v>
      </c>
      <c r="H48" s="27" t="s">
        <v>201</v>
      </c>
      <c r="I48" s="29" t="s">
        <v>124</v>
      </c>
      <c r="J48" s="29" t="s">
        <v>39</v>
      </c>
      <c r="K48" s="29" t="s">
        <v>125</v>
      </c>
      <c r="L48" s="24" t="s">
        <v>634</v>
      </c>
      <c r="M48" s="39" t="s">
        <v>635</v>
      </c>
      <c r="N48" s="24">
        <v>13</v>
      </c>
      <c r="O48" s="24" t="s">
        <v>39</v>
      </c>
      <c r="P48" s="87" t="s">
        <v>39</v>
      </c>
      <c r="Q48" s="24" t="s">
        <v>39</v>
      </c>
      <c r="R48" s="24" t="s">
        <v>39</v>
      </c>
      <c r="S48" s="87" t="s">
        <v>39</v>
      </c>
      <c r="T48" s="24" t="s">
        <v>39</v>
      </c>
      <c r="U48" s="24" t="s">
        <v>39</v>
      </c>
      <c r="V48" s="87" t="s">
        <v>39</v>
      </c>
      <c r="W48" s="24" t="s">
        <v>39</v>
      </c>
    </row>
    <row r="49" spans="2:23" ht="38.25" x14ac:dyDescent="0.25">
      <c r="B49" s="37" t="s">
        <v>498</v>
      </c>
      <c r="C49" s="37"/>
      <c r="D49" s="37" t="s">
        <v>210</v>
      </c>
      <c r="E49" s="29" t="s">
        <v>39</v>
      </c>
      <c r="F49" s="29" t="s">
        <v>39</v>
      </c>
      <c r="G49" s="29" t="s">
        <v>39</v>
      </c>
      <c r="H49" s="29" t="s">
        <v>39</v>
      </c>
      <c r="I49" s="29" t="s">
        <v>39</v>
      </c>
      <c r="J49" s="29" t="s">
        <v>39</v>
      </c>
      <c r="K49" s="29" t="s">
        <v>39</v>
      </c>
      <c r="L49" s="29" t="s">
        <v>39</v>
      </c>
      <c r="M49" s="29" t="s">
        <v>39</v>
      </c>
      <c r="N49" s="29" t="s">
        <v>39</v>
      </c>
      <c r="O49" s="29" t="s">
        <v>39</v>
      </c>
      <c r="P49" s="29" t="s">
        <v>39</v>
      </c>
      <c r="Q49" s="29" t="s">
        <v>39</v>
      </c>
      <c r="R49" s="29" t="s">
        <v>39</v>
      </c>
      <c r="S49" s="29" t="s">
        <v>39</v>
      </c>
      <c r="T49" s="29" t="s">
        <v>39</v>
      </c>
      <c r="U49" s="29" t="s">
        <v>39</v>
      </c>
      <c r="V49" s="29" t="s">
        <v>39</v>
      </c>
      <c r="W49" s="29" t="s">
        <v>39</v>
      </c>
    </row>
    <row r="50" spans="2:23" ht="129" customHeight="1" x14ac:dyDescent="0.25">
      <c r="B50" s="27" t="s">
        <v>547</v>
      </c>
      <c r="C50" s="27" t="s">
        <v>211</v>
      </c>
      <c r="D50" s="28" t="s">
        <v>212</v>
      </c>
      <c r="E50" s="22" t="s">
        <v>213</v>
      </c>
      <c r="F50" s="39" t="s">
        <v>214</v>
      </c>
      <c r="G50" s="28" t="s">
        <v>159</v>
      </c>
      <c r="H50" s="28" t="s">
        <v>215</v>
      </c>
      <c r="I50" s="29" t="s">
        <v>124</v>
      </c>
      <c r="J50" s="29" t="s">
        <v>39</v>
      </c>
      <c r="K50" s="29" t="s">
        <v>125</v>
      </c>
      <c r="L50" s="29" t="s">
        <v>636</v>
      </c>
      <c r="M50" s="27" t="s">
        <v>637</v>
      </c>
      <c r="N50" s="29">
        <v>3</v>
      </c>
      <c r="O50" s="85" t="s">
        <v>638</v>
      </c>
      <c r="P50" s="22" t="s">
        <v>639</v>
      </c>
      <c r="Q50" s="85">
        <v>3282</v>
      </c>
      <c r="R50" s="24" t="s">
        <v>39</v>
      </c>
      <c r="S50" s="24" t="s">
        <v>39</v>
      </c>
      <c r="T50" s="24" t="s">
        <v>39</v>
      </c>
      <c r="U50" s="24" t="s">
        <v>39</v>
      </c>
      <c r="V50" s="24" t="s">
        <v>39</v>
      </c>
      <c r="W50" s="24" t="s">
        <v>39</v>
      </c>
    </row>
    <row r="51" spans="2:23" ht="129.75" customHeight="1" x14ac:dyDescent="0.25">
      <c r="B51" s="27" t="s">
        <v>548</v>
      </c>
      <c r="C51" s="27" t="s">
        <v>216</v>
      </c>
      <c r="D51" s="27" t="s">
        <v>217</v>
      </c>
      <c r="E51" s="39" t="s">
        <v>120</v>
      </c>
      <c r="F51" s="39" t="s">
        <v>214</v>
      </c>
      <c r="G51" s="27" t="s">
        <v>122</v>
      </c>
      <c r="H51" s="28" t="s">
        <v>215</v>
      </c>
      <c r="I51" s="29" t="s">
        <v>124</v>
      </c>
      <c r="J51" s="29" t="s">
        <v>39</v>
      </c>
      <c r="K51" s="29" t="s">
        <v>125</v>
      </c>
      <c r="L51" s="29" t="s">
        <v>636</v>
      </c>
      <c r="M51" s="27" t="s">
        <v>637</v>
      </c>
      <c r="N51" s="29">
        <v>4</v>
      </c>
      <c r="O51" s="85" t="s">
        <v>638</v>
      </c>
      <c r="P51" s="22" t="s">
        <v>639</v>
      </c>
      <c r="Q51" s="85">
        <v>6000</v>
      </c>
      <c r="R51" s="24" t="s">
        <v>39</v>
      </c>
      <c r="S51" s="24" t="s">
        <v>39</v>
      </c>
      <c r="T51" s="24" t="s">
        <v>39</v>
      </c>
      <c r="U51" s="24" t="s">
        <v>39</v>
      </c>
      <c r="V51" s="24" t="s">
        <v>39</v>
      </c>
      <c r="W51" s="24" t="s">
        <v>39</v>
      </c>
    </row>
    <row r="52" spans="2:23" ht="130.5" customHeight="1" x14ac:dyDescent="0.25">
      <c r="B52" s="27" t="s">
        <v>549</v>
      </c>
      <c r="C52" s="27" t="s">
        <v>218</v>
      </c>
      <c r="D52" s="28" t="s">
        <v>219</v>
      </c>
      <c r="E52" s="22" t="s">
        <v>220</v>
      </c>
      <c r="F52" s="39" t="s">
        <v>214</v>
      </c>
      <c r="G52" s="28" t="s">
        <v>133</v>
      </c>
      <c r="H52" s="28" t="s">
        <v>215</v>
      </c>
      <c r="I52" s="29" t="s">
        <v>124</v>
      </c>
      <c r="J52" s="29" t="s">
        <v>39</v>
      </c>
      <c r="K52" s="29" t="s">
        <v>125</v>
      </c>
      <c r="L52" s="29" t="s">
        <v>636</v>
      </c>
      <c r="M52" s="27" t="s">
        <v>637</v>
      </c>
      <c r="N52" s="29">
        <v>1</v>
      </c>
      <c r="O52" s="85" t="s">
        <v>638</v>
      </c>
      <c r="P52" s="28" t="s">
        <v>639</v>
      </c>
      <c r="Q52" s="88">
        <v>665</v>
      </c>
      <c r="R52" s="24" t="s">
        <v>39</v>
      </c>
      <c r="S52" s="24" t="s">
        <v>39</v>
      </c>
      <c r="T52" s="24" t="s">
        <v>39</v>
      </c>
      <c r="U52" s="24" t="s">
        <v>39</v>
      </c>
      <c r="V52" s="24" t="s">
        <v>39</v>
      </c>
      <c r="W52" s="24" t="s">
        <v>39</v>
      </c>
    </row>
    <row r="53" spans="2:23" ht="133.5" customHeight="1" x14ac:dyDescent="0.25">
      <c r="B53" s="27" t="s">
        <v>550</v>
      </c>
      <c r="C53" s="27" t="s">
        <v>221</v>
      </c>
      <c r="D53" s="28" t="s">
        <v>222</v>
      </c>
      <c r="E53" s="22" t="s">
        <v>223</v>
      </c>
      <c r="F53" s="39" t="s">
        <v>214</v>
      </c>
      <c r="G53" s="28" t="s">
        <v>133</v>
      </c>
      <c r="H53" s="28" t="s">
        <v>215</v>
      </c>
      <c r="I53" s="29" t="s">
        <v>124</v>
      </c>
      <c r="J53" s="29" t="s">
        <v>39</v>
      </c>
      <c r="K53" s="29" t="s">
        <v>125</v>
      </c>
      <c r="L53" s="29" t="s">
        <v>636</v>
      </c>
      <c r="M53" s="27" t="s">
        <v>637</v>
      </c>
      <c r="N53" s="29">
        <v>1</v>
      </c>
      <c r="O53" s="85" t="s">
        <v>638</v>
      </c>
      <c r="P53" s="28" t="s">
        <v>639</v>
      </c>
      <c r="Q53" s="85">
        <v>1699</v>
      </c>
      <c r="R53" s="24" t="s">
        <v>39</v>
      </c>
      <c r="S53" s="24" t="s">
        <v>39</v>
      </c>
      <c r="T53" s="24" t="s">
        <v>39</v>
      </c>
      <c r="U53" s="24" t="s">
        <v>39</v>
      </c>
      <c r="V53" s="24" t="s">
        <v>39</v>
      </c>
      <c r="W53" s="24" t="s">
        <v>39</v>
      </c>
    </row>
    <row r="54" spans="2:23" ht="133.5" customHeight="1" x14ac:dyDescent="0.25">
      <c r="B54" s="39" t="s">
        <v>551</v>
      </c>
      <c r="C54" s="27" t="s">
        <v>224</v>
      </c>
      <c r="D54" s="27" t="s">
        <v>225</v>
      </c>
      <c r="E54" s="39" t="s">
        <v>226</v>
      </c>
      <c r="F54" s="39" t="s">
        <v>214</v>
      </c>
      <c r="G54" s="39" t="s">
        <v>133</v>
      </c>
      <c r="H54" s="28" t="s">
        <v>215</v>
      </c>
      <c r="I54" s="24" t="s">
        <v>124</v>
      </c>
      <c r="J54" s="24" t="s">
        <v>39</v>
      </c>
      <c r="K54" s="29" t="s">
        <v>125</v>
      </c>
      <c r="L54" s="24" t="s">
        <v>636</v>
      </c>
      <c r="M54" s="27" t="s">
        <v>637</v>
      </c>
      <c r="N54" s="24">
        <v>1</v>
      </c>
      <c r="O54" s="24" t="s">
        <v>638</v>
      </c>
      <c r="P54" s="27" t="s">
        <v>639</v>
      </c>
      <c r="Q54" s="24">
        <v>2521</v>
      </c>
      <c r="R54" s="24" t="s">
        <v>39</v>
      </c>
      <c r="S54" s="24" t="s">
        <v>39</v>
      </c>
      <c r="T54" s="24" t="s">
        <v>39</v>
      </c>
      <c r="U54" s="24" t="s">
        <v>39</v>
      </c>
      <c r="V54" s="24" t="s">
        <v>39</v>
      </c>
      <c r="W54" s="24" t="s">
        <v>39</v>
      </c>
    </row>
    <row r="55" spans="2:23" ht="128.25" customHeight="1" x14ac:dyDescent="0.25">
      <c r="B55" s="27" t="s">
        <v>552</v>
      </c>
      <c r="C55" s="27" t="s">
        <v>227</v>
      </c>
      <c r="D55" s="27" t="s">
        <v>228</v>
      </c>
      <c r="E55" s="39" t="s">
        <v>229</v>
      </c>
      <c r="F55" s="39" t="s">
        <v>214</v>
      </c>
      <c r="G55" s="39" t="s">
        <v>133</v>
      </c>
      <c r="H55" s="28" t="s">
        <v>215</v>
      </c>
      <c r="I55" s="24" t="s">
        <v>124</v>
      </c>
      <c r="J55" s="24" t="s">
        <v>39</v>
      </c>
      <c r="K55" s="29" t="s">
        <v>125</v>
      </c>
      <c r="L55" s="24" t="s">
        <v>636</v>
      </c>
      <c r="M55" s="27" t="s">
        <v>637</v>
      </c>
      <c r="N55" s="24">
        <v>1</v>
      </c>
      <c r="O55" s="24" t="s">
        <v>638</v>
      </c>
      <c r="P55" s="27" t="s">
        <v>639</v>
      </c>
      <c r="Q55" s="24">
        <v>461</v>
      </c>
      <c r="R55" s="24" t="s">
        <v>39</v>
      </c>
      <c r="S55" s="24" t="s">
        <v>39</v>
      </c>
      <c r="T55" s="24" t="s">
        <v>39</v>
      </c>
      <c r="U55" s="24" t="s">
        <v>39</v>
      </c>
      <c r="V55" s="24" t="s">
        <v>39</v>
      </c>
      <c r="W55" s="24" t="s">
        <v>39</v>
      </c>
    </row>
    <row r="56" spans="2:23" ht="131.25" customHeight="1" x14ac:dyDescent="0.25">
      <c r="B56" s="39" t="s">
        <v>553</v>
      </c>
      <c r="C56" s="27" t="s">
        <v>230</v>
      </c>
      <c r="D56" s="27" t="s">
        <v>231</v>
      </c>
      <c r="E56" s="39" t="s">
        <v>232</v>
      </c>
      <c r="F56" s="39" t="s">
        <v>214</v>
      </c>
      <c r="G56" s="39" t="s">
        <v>133</v>
      </c>
      <c r="H56" s="28" t="s">
        <v>215</v>
      </c>
      <c r="I56" s="24" t="s">
        <v>124</v>
      </c>
      <c r="J56" s="24" t="s">
        <v>39</v>
      </c>
      <c r="K56" s="29" t="s">
        <v>125</v>
      </c>
      <c r="L56" s="24" t="s">
        <v>636</v>
      </c>
      <c r="M56" s="39" t="s">
        <v>637</v>
      </c>
      <c r="N56" s="24">
        <v>1</v>
      </c>
      <c r="O56" s="24" t="s">
        <v>638</v>
      </c>
      <c r="P56" s="27" t="s">
        <v>639</v>
      </c>
      <c r="Q56" s="24">
        <v>1288</v>
      </c>
      <c r="R56" s="24" t="s">
        <v>39</v>
      </c>
      <c r="S56" s="24" t="s">
        <v>39</v>
      </c>
      <c r="T56" s="24" t="s">
        <v>39</v>
      </c>
      <c r="U56" s="24" t="s">
        <v>39</v>
      </c>
      <c r="V56" s="24" t="s">
        <v>39</v>
      </c>
      <c r="W56" s="24" t="s">
        <v>39</v>
      </c>
    </row>
    <row r="57" spans="2:23" ht="132.75" customHeight="1" x14ac:dyDescent="0.25">
      <c r="B57" s="27" t="s">
        <v>554</v>
      </c>
      <c r="C57" s="27" t="s">
        <v>233</v>
      </c>
      <c r="D57" s="27" t="s">
        <v>234</v>
      </c>
      <c r="E57" s="39" t="s">
        <v>235</v>
      </c>
      <c r="F57" s="39" t="s">
        <v>214</v>
      </c>
      <c r="G57" s="39" t="s">
        <v>133</v>
      </c>
      <c r="H57" s="28" t="s">
        <v>215</v>
      </c>
      <c r="I57" s="24" t="s">
        <v>124</v>
      </c>
      <c r="J57" s="24" t="s">
        <v>39</v>
      </c>
      <c r="K57" s="29" t="s">
        <v>125</v>
      </c>
      <c r="L57" s="24" t="s">
        <v>636</v>
      </c>
      <c r="M57" s="27" t="s">
        <v>637</v>
      </c>
      <c r="N57" s="24">
        <v>1</v>
      </c>
      <c r="O57" s="24" t="s">
        <v>638</v>
      </c>
      <c r="P57" s="27" t="s">
        <v>639</v>
      </c>
      <c r="Q57" s="24">
        <v>1351</v>
      </c>
      <c r="R57" s="24" t="s">
        <v>39</v>
      </c>
      <c r="S57" s="24" t="s">
        <v>39</v>
      </c>
      <c r="T57" s="24" t="s">
        <v>39</v>
      </c>
      <c r="U57" s="24" t="s">
        <v>39</v>
      </c>
      <c r="V57" s="24" t="s">
        <v>39</v>
      </c>
      <c r="W57" s="24" t="s">
        <v>39</v>
      </c>
    </row>
    <row r="58" spans="2:23" ht="130.5" customHeight="1" x14ac:dyDescent="0.25">
      <c r="B58" s="27" t="s">
        <v>555</v>
      </c>
      <c r="C58" s="27" t="s">
        <v>236</v>
      </c>
      <c r="D58" s="27" t="s">
        <v>237</v>
      </c>
      <c r="E58" s="39" t="s">
        <v>238</v>
      </c>
      <c r="F58" s="39" t="s">
        <v>214</v>
      </c>
      <c r="G58" s="39" t="s">
        <v>133</v>
      </c>
      <c r="H58" s="28" t="s">
        <v>215</v>
      </c>
      <c r="I58" s="24" t="s">
        <v>124</v>
      </c>
      <c r="J58" s="24" t="s">
        <v>39</v>
      </c>
      <c r="K58" s="29" t="s">
        <v>125</v>
      </c>
      <c r="L58" s="24" t="s">
        <v>636</v>
      </c>
      <c r="M58" s="27" t="s">
        <v>637</v>
      </c>
      <c r="N58" s="24">
        <v>1</v>
      </c>
      <c r="O58" s="24" t="s">
        <v>638</v>
      </c>
      <c r="P58" s="27" t="s">
        <v>639</v>
      </c>
      <c r="Q58" s="24">
        <v>1437</v>
      </c>
      <c r="R58" s="24" t="s">
        <v>39</v>
      </c>
      <c r="S58" s="24" t="s">
        <v>39</v>
      </c>
      <c r="T58" s="24" t="s">
        <v>39</v>
      </c>
      <c r="U58" s="24" t="s">
        <v>39</v>
      </c>
      <c r="V58" s="24" t="s">
        <v>39</v>
      </c>
      <c r="W58" s="24" t="s">
        <v>39</v>
      </c>
    </row>
    <row r="59" spans="2:23" ht="128.25" customHeight="1" x14ac:dyDescent="0.25">
      <c r="B59" s="27" t="s">
        <v>556</v>
      </c>
      <c r="C59" s="27" t="s">
        <v>239</v>
      </c>
      <c r="D59" s="27" t="s">
        <v>240</v>
      </c>
      <c r="E59" s="39" t="s">
        <v>241</v>
      </c>
      <c r="F59" s="39" t="s">
        <v>214</v>
      </c>
      <c r="G59" s="39" t="s">
        <v>133</v>
      </c>
      <c r="H59" s="28" t="s">
        <v>215</v>
      </c>
      <c r="I59" s="24" t="s">
        <v>124</v>
      </c>
      <c r="J59" s="24" t="s">
        <v>39</v>
      </c>
      <c r="K59" s="29" t="s">
        <v>125</v>
      </c>
      <c r="L59" s="24" t="s">
        <v>636</v>
      </c>
      <c r="M59" s="27" t="s">
        <v>637</v>
      </c>
      <c r="N59" s="24">
        <v>1</v>
      </c>
      <c r="O59" s="24" t="s">
        <v>638</v>
      </c>
      <c r="P59" s="27" t="s">
        <v>639</v>
      </c>
      <c r="Q59" s="24">
        <v>907</v>
      </c>
      <c r="R59" s="24" t="s">
        <v>39</v>
      </c>
      <c r="S59" s="24" t="s">
        <v>39</v>
      </c>
      <c r="T59" s="24" t="s">
        <v>39</v>
      </c>
      <c r="U59" s="24" t="s">
        <v>39</v>
      </c>
      <c r="V59" s="24" t="s">
        <v>39</v>
      </c>
      <c r="W59" s="24" t="s">
        <v>39</v>
      </c>
    </row>
    <row r="60" spans="2:23" ht="131.25" customHeight="1" x14ac:dyDescent="0.25">
      <c r="B60" s="27" t="s">
        <v>557</v>
      </c>
      <c r="C60" s="27" t="s">
        <v>242</v>
      </c>
      <c r="D60" s="27" t="s">
        <v>243</v>
      </c>
      <c r="E60" s="39" t="s">
        <v>244</v>
      </c>
      <c r="F60" s="39" t="s">
        <v>214</v>
      </c>
      <c r="G60" s="39" t="s">
        <v>133</v>
      </c>
      <c r="H60" s="28" t="s">
        <v>215</v>
      </c>
      <c r="I60" s="24" t="s">
        <v>124</v>
      </c>
      <c r="J60" s="24" t="s">
        <v>39</v>
      </c>
      <c r="K60" s="29" t="s">
        <v>125</v>
      </c>
      <c r="L60" s="24" t="s">
        <v>636</v>
      </c>
      <c r="M60" s="27" t="s">
        <v>637</v>
      </c>
      <c r="N60" s="24">
        <v>1</v>
      </c>
      <c r="O60" s="24" t="s">
        <v>638</v>
      </c>
      <c r="P60" s="27" t="s">
        <v>639</v>
      </c>
      <c r="Q60" s="24">
        <v>910</v>
      </c>
      <c r="R60" s="24" t="s">
        <v>39</v>
      </c>
      <c r="S60" s="24" t="s">
        <v>39</v>
      </c>
      <c r="T60" s="24" t="s">
        <v>39</v>
      </c>
      <c r="U60" s="24" t="s">
        <v>39</v>
      </c>
      <c r="V60" s="24" t="s">
        <v>39</v>
      </c>
      <c r="W60" s="24" t="s">
        <v>39</v>
      </c>
    </row>
    <row r="61" spans="2:23" ht="127.5" customHeight="1" x14ac:dyDescent="0.25">
      <c r="B61" s="27" t="s">
        <v>558</v>
      </c>
      <c r="C61" s="27" t="s">
        <v>245</v>
      </c>
      <c r="D61" s="27" t="s">
        <v>246</v>
      </c>
      <c r="E61" s="39" t="s">
        <v>247</v>
      </c>
      <c r="F61" s="39" t="s">
        <v>214</v>
      </c>
      <c r="G61" s="39" t="s">
        <v>133</v>
      </c>
      <c r="H61" s="28" t="s">
        <v>215</v>
      </c>
      <c r="I61" s="24" t="s">
        <v>124</v>
      </c>
      <c r="J61" s="24" t="s">
        <v>39</v>
      </c>
      <c r="K61" s="29" t="s">
        <v>125</v>
      </c>
      <c r="L61" s="24" t="s">
        <v>636</v>
      </c>
      <c r="M61" s="27" t="s">
        <v>637</v>
      </c>
      <c r="N61" s="24">
        <v>1</v>
      </c>
      <c r="O61" s="24" t="s">
        <v>638</v>
      </c>
      <c r="P61" s="27" t="s">
        <v>639</v>
      </c>
      <c r="Q61" s="24">
        <v>639</v>
      </c>
      <c r="R61" s="24" t="s">
        <v>39</v>
      </c>
      <c r="S61" s="24" t="s">
        <v>39</v>
      </c>
      <c r="T61" s="24" t="s">
        <v>39</v>
      </c>
      <c r="U61" s="24" t="s">
        <v>39</v>
      </c>
      <c r="V61" s="24" t="s">
        <v>39</v>
      </c>
      <c r="W61" s="24" t="s">
        <v>39</v>
      </c>
    </row>
    <row r="62" spans="2:23" ht="129.75" customHeight="1" x14ac:dyDescent="0.25">
      <c r="B62" s="27" t="s">
        <v>559</v>
      </c>
      <c r="C62" s="27" t="s">
        <v>248</v>
      </c>
      <c r="D62" s="27" t="s">
        <v>249</v>
      </c>
      <c r="E62" s="39" t="s">
        <v>250</v>
      </c>
      <c r="F62" s="39" t="s">
        <v>214</v>
      </c>
      <c r="G62" s="39" t="s">
        <v>133</v>
      </c>
      <c r="H62" s="28" t="s">
        <v>215</v>
      </c>
      <c r="I62" s="24" t="s">
        <v>124</v>
      </c>
      <c r="J62" s="24" t="s">
        <v>39</v>
      </c>
      <c r="K62" s="29" t="s">
        <v>125</v>
      </c>
      <c r="L62" s="24" t="s">
        <v>636</v>
      </c>
      <c r="M62" s="27" t="s">
        <v>637</v>
      </c>
      <c r="N62" s="24">
        <v>1</v>
      </c>
      <c r="O62" s="24" t="s">
        <v>638</v>
      </c>
      <c r="P62" s="27" t="s">
        <v>639</v>
      </c>
      <c r="Q62" s="24">
        <v>1692</v>
      </c>
      <c r="R62" s="24" t="s">
        <v>39</v>
      </c>
      <c r="S62" s="24" t="s">
        <v>39</v>
      </c>
      <c r="T62" s="24" t="s">
        <v>39</v>
      </c>
      <c r="U62" s="24" t="s">
        <v>39</v>
      </c>
      <c r="V62" s="24" t="s">
        <v>39</v>
      </c>
      <c r="W62" s="24" t="s">
        <v>39</v>
      </c>
    </row>
    <row r="63" spans="2:23" ht="129" customHeight="1" x14ac:dyDescent="0.25">
      <c r="B63" s="27" t="s">
        <v>560</v>
      </c>
      <c r="C63" s="27" t="s">
        <v>251</v>
      </c>
      <c r="D63" s="27" t="s">
        <v>252</v>
      </c>
      <c r="E63" s="39" t="s">
        <v>253</v>
      </c>
      <c r="F63" s="39" t="s">
        <v>214</v>
      </c>
      <c r="G63" s="39" t="s">
        <v>133</v>
      </c>
      <c r="H63" s="28" t="s">
        <v>215</v>
      </c>
      <c r="I63" s="24" t="s">
        <v>124</v>
      </c>
      <c r="J63" s="24" t="s">
        <v>39</v>
      </c>
      <c r="K63" s="29" t="s">
        <v>125</v>
      </c>
      <c r="L63" s="24" t="s">
        <v>636</v>
      </c>
      <c r="M63" s="27" t="s">
        <v>637</v>
      </c>
      <c r="N63" s="24">
        <v>1</v>
      </c>
      <c r="O63" s="24" t="s">
        <v>638</v>
      </c>
      <c r="P63" s="27" t="s">
        <v>639</v>
      </c>
      <c r="Q63" s="24">
        <v>7299</v>
      </c>
      <c r="R63" s="24" t="s">
        <v>39</v>
      </c>
      <c r="S63" s="24" t="s">
        <v>39</v>
      </c>
      <c r="T63" s="24" t="s">
        <v>39</v>
      </c>
      <c r="U63" s="24" t="s">
        <v>39</v>
      </c>
      <c r="V63" s="24" t="s">
        <v>39</v>
      </c>
      <c r="W63" s="24" t="s">
        <v>39</v>
      </c>
    </row>
    <row r="64" spans="2:23" ht="127.5" customHeight="1" x14ac:dyDescent="0.25">
      <c r="B64" s="27" t="s">
        <v>561</v>
      </c>
      <c r="C64" s="27" t="s">
        <v>254</v>
      </c>
      <c r="D64" s="27" t="s">
        <v>255</v>
      </c>
      <c r="E64" s="39" t="s">
        <v>256</v>
      </c>
      <c r="F64" s="39" t="s">
        <v>214</v>
      </c>
      <c r="G64" s="39" t="s">
        <v>133</v>
      </c>
      <c r="H64" s="28" t="s">
        <v>215</v>
      </c>
      <c r="I64" s="24" t="s">
        <v>124</v>
      </c>
      <c r="J64" s="24" t="s">
        <v>39</v>
      </c>
      <c r="K64" s="29" t="s">
        <v>125</v>
      </c>
      <c r="L64" s="24" t="s">
        <v>636</v>
      </c>
      <c r="M64" s="27" t="s">
        <v>637</v>
      </c>
      <c r="N64" s="24">
        <v>1</v>
      </c>
      <c r="O64" s="24" t="s">
        <v>638</v>
      </c>
      <c r="P64" s="27" t="s">
        <v>639</v>
      </c>
      <c r="Q64" s="24">
        <v>310</v>
      </c>
      <c r="R64" s="24" t="s">
        <v>39</v>
      </c>
      <c r="S64" s="24" t="s">
        <v>39</v>
      </c>
      <c r="T64" s="24" t="s">
        <v>39</v>
      </c>
      <c r="U64" s="24" t="s">
        <v>39</v>
      </c>
      <c r="V64" s="24" t="s">
        <v>39</v>
      </c>
      <c r="W64" s="24" t="s">
        <v>39</v>
      </c>
    </row>
    <row r="65" spans="2:23" ht="130.5" customHeight="1" x14ac:dyDescent="0.25">
      <c r="B65" s="27" t="s">
        <v>562</v>
      </c>
      <c r="C65" s="27" t="s">
        <v>257</v>
      </c>
      <c r="D65" s="27" t="s">
        <v>258</v>
      </c>
      <c r="E65" s="39" t="s">
        <v>259</v>
      </c>
      <c r="F65" s="39" t="s">
        <v>214</v>
      </c>
      <c r="G65" s="39" t="s">
        <v>133</v>
      </c>
      <c r="H65" s="28" t="s">
        <v>215</v>
      </c>
      <c r="I65" s="24" t="s">
        <v>124</v>
      </c>
      <c r="J65" s="24" t="s">
        <v>39</v>
      </c>
      <c r="K65" s="29" t="s">
        <v>125</v>
      </c>
      <c r="L65" s="24" t="s">
        <v>636</v>
      </c>
      <c r="M65" s="27" t="s">
        <v>637</v>
      </c>
      <c r="N65" s="24">
        <v>1</v>
      </c>
      <c r="O65" s="24" t="s">
        <v>638</v>
      </c>
      <c r="P65" s="27" t="s">
        <v>639</v>
      </c>
      <c r="Q65" s="24">
        <v>973</v>
      </c>
      <c r="R65" s="24" t="s">
        <v>39</v>
      </c>
      <c r="S65" s="24" t="s">
        <v>39</v>
      </c>
      <c r="T65" s="24" t="s">
        <v>39</v>
      </c>
      <c r="U65" s="24" t="s">
        <v>39</v>
      </c>
      <c r="V65" s="24" t="s">
        <v>39</v>
      </c>
      <c r="W65" s="24" t="s">
        <v>39</v>
      </c>
    </row>
    <row r="66" spans="2:23" ht="129" customHeight="1" x14ac:dyDescent="0.25">
      <c r="B66" s="27" t="s">
        <v>563</v>
      </c>
      <c r="C66" s="27" t="s">
        <v>260</v>
      </c>
      <c r="D66" s="27" t="s">
        <v>261</v>
      </c>
      <c r="E66" s="39" t="s">
        <v>262</v>
      </c>
      <c r="F66" s="39" t="s">
        <v>214</v>
      </c>
      <c r="G66" s="39" t="s">
        <v>133</v>
      </c>
      <c r="H66" s="28" t="s">
        <v>215</v>
      </c>
      <c r="I66" s="24" t="s">
        <v>124</v>
      </c>
      <c r="J66" s="24" t="s">
        <v>39</v>
      </c>
      <c r="K66" s="29" t="s">
        <v>125</v>
      </c>
      <c r="L66" s="24" t="s">
        <v>636</v>
      </c>
      <c r="M66" s="27" t="s">
        <v>637</v>
      </c>
      <c r="N66" s="24">
        <v>1</v>
      </c>
      <c r="O66" s="24" t="s">
        <v>638</v>
      </c>
      <c r="P66" s="27" t="s">
        <v>639</v>
      </c>
      <c r="Q66" s="24">
        <v>656</v>
      </c>
      <c r="R66" s="24" t="s">
        <v>39</v>
      </c>
      <c r="S66" s="24" t="s">
        <v>39</v>
      </c>
      <c r="T66" s="24" t="s">
        <v>39</v>
      </c>
      <c r="U66" s="24" t="s">
        <v>39</v>
      </c>
      <c r="V66" s="24" t="s">
        <v>39</v>
      </c>
      <c r="W66" s="24" t="s">
        <v>39</v>
      </c>
    </row>
    <row r="67" spans="2:23" ht="127.5" x14ac:dyDescent="0.25">
      <c r="B67" s="27" t="s">
        <v>564</v>
      </c>
      <c r="C67" s="27" t="s">
        <v>263</v>
      </c>
      <c r="D67" s="28" t="s">
        <v>264</v>
      </c>
      <c r="E67" s="39" t="s">
        <v>265</v>
      </c>
      <c r="F67" s="39" t="s">
        <v>214</v>
      </c>
      <c r="G67" s="39" t="s">
        <v>133</v>
      </c>
      <c r="H67" s="28" t="s">
        <v>215</v>
      </c>
      <c r="I67" s="24" t="s">
        <v>124</v>
      </c>
      <c r="J67" s="24" t="s">
        <v>39</v>
      </c>
      <c r="K67" s="29" t="s">
        <v>125</v>
      </c>
      <c r="L67" s="24" t="s">
        <v>636</v>
      </c>
      <c r="M67" s="27" t="s">
        <v>637</v>
      </c>
      <c r="N67" s="24">
        <v>1</v>
      </c>
      <c r="O67" s="24" t="s">
        <v>638</v>
      </c>
      <c r="P67" s="27" t="s">
        <v>639</v>
      </c>
      <c r="Q67" s="24">
        <v>633</v>
      </c>
      <c r="R67" s="24" t="s">
        <v>39</v>
      </c>
      <c r="S67" s="24" t="s">
        <v>39</v>
      </c>
      <c r="T67" s="24" t="s">
        <v>39</v>
      </c>
      <c r="U67" s="24" t="s">
        <v>39</v>
      </c>
      <c r="V67" s="24" t="s">
        <v>39</v>
      </c>
      <c r="W67" s="24" t="s">
        <v>39</v>
      </c>
    </row>
    <row r="68" spans="2:23" ht="128.25" customHeight="1" x14ac:dyDescent="0.25">
      <c r="B68" s="27" t="s">
        <v>565</v>
      </c>
      <c r="C68" s="27" t="s">
        <v>266</v>
      </c>
      <c r="D68" s="27" t="s">
        <v>267</v>
      </c>
      <c r="E68" s="39" t="s">
        <v>268</v>
      </c>
      <c r="F68" s="39" t="s">
        <v>214</v>
      </c>
      <c r="G68" s="39" t="s">
        <v>166</v>
      </c>
      <c r="H68" s="28" t="s">
        <v>215</v>
      </c>
      <c r="I68" s="24" t="s">
        <v>124</v>
      </c>
      <c r="J68" s="24" t="s">
        <v>39</v>
      </c>
      <c r="K68" s="29" t="s">
        <v>125</v>
      </c>
      <c r="L68" s="24" t="s">
        <v>636</v>
      </c>
      <c r="M68" s="27" t="s">
        <v>637</v>
      </c>
      <c r="N68" s="24">
        <v>1</v>
      </c>
      <c r="O68" s="24" t="s">
        <v>638</v>
      </c>
      <c r="P68" s="27" t="s">
        <v>639</v>
      </c>
      <c r="Q68" s="24">
        <v>979</v>
      </c>
      <c r="R68" s="24" t="s">
        <v>39</v>
      </c>
      <c r="S68" s="24" t="s">
        <v>39</v>
      </c>
      <c r="T68" s="24" t="s">
        <v>39</v>
      </c>
      <c r="U68" s="24" t="s">
        <v>39</v>
      </c>
      <c r="V68" s="24" t="s">
        <v>39</v>
      </c>
      <c r="W68" s="24" t="s">
        <v>39</v>
      </c>
    </row>
    <row r="69" spans="2:23" ht="129" customHeight="1" x14ac:dyDescent="0.25">
      <c r="B69" s="27" t="s">
        <v>566</v>
      </c>
      <c r="C69" s="27" t="s">
        <v>269</v>
      </c>
      <c r="D69" s="27" t="s">
        <v>270</v>
      </c>
      <c r="E69" s="39" t="s">
        <v>148</v>
      </c>
      <c r="F69" s="39" t="s">
        <v>214</v>
      </c>
      <c r="G69" s="39" t="s">
        <v>166</v>
      </c>
      <c r="H69" s="28" t="s">
        <v>215</v>
      </c>
      <c r="I69" s="24" t="s">
        <v>124</v>
      </c>
      <c r="J69" s="24" t="s">
        <v>39</v>
      </c>
      <c r="K69" s="29" t="s">
        <v>125</v>
      </c>
      <c r="L69" s="24" t="s">
        <v>636</v>
      </c>
      <c r="M69" s="27" t="s">
        <v>637</v>
      </c>
      <c r="N69" s="24">
        <v>8</v>
      </c>
      <c r="O69" s="24" t="s">
        <v>638</v>
      </c>
      <c r="P69" s="27" t="s">
        <v>639</v>
      </c>
      <c r="Q69" s="24">
        <v>8799</v>
      </c>
      <c r="R69" s="24" t="s">
        <v>39</v>
      </c>
      <c r="S69" s="24" t="s">
        <v>39</v>
      </c>
      <c r="T69" s="24" t="s">
        <v>39</v>
      </c>
      <c r="U69" s="24" t="s">
        <v>39</v>
      </c>
      <c r="V69" s="24" t="s">
        <v>39</v>
      </c>
      <c r="W69" s="24" t="s">
        <v>39</v>
      </c>
    </row>
    <row r="70" spans="2:23" ht="127.5" customHeight="1" x14ac:dyDescent="0.25">
      <c r="B70" s="27" t="s">
        <v>271</v>
      </c>
      <c r="C70" s="27" t="s">
        <v>272</v>
      </c>
      <c r="D70" s="27" t="s">
        <v>273</v>
      </c>
      <c r="E70" s="39" t="s">
        <v>274</v>
      </c>
      <c r="F70" s="39" t="s">
        <v>214</v>
      </c>
      <c r="G70" s="39" t="s">
        <v>166</v>
      </c>
      <c r="H70" s="28" t="s">
        <v>215</v>
      </c>
      <c r="I70" s="24" t="s">
        <v>124</v>
      </c>
      <c r="J70" s="24" t="s">
        <v>39</v>
      </c>
      <c r="K70" s="29" t="s">
        <v>125</v>
      </c>
      <c r="L70" s="24" t="s">
        <v>636</v>
      </c>
      <c r="M70" s="27" t="s">
        <v>637</v>
      </c>
      <c r="N70" s="24">
        <v>1</v>
      </c>
      <c r="O70" s="24" t="s">
        <v>638</v>
      </c>
      <c r="P70" s="27" t="s">
        <v>639</v>
      </c>
      <c r="Q70" s="24">
        <v>772</v>
      </c>
      <c r="R70" s="24" t="s">
        <v>39</v>
      </c>
      <c r="S70" s="24" t="s">
        <v>39</v>
      </c>
      <c r="T70" s="24" t="s">
        <v>39</v>
      </c>
      <c r="U70" s="24" t="s">
        <v>39</v>
      </c>
      <c r="V70" s="24" t="s">
        <v>39</v>
      </c>
      <c r="W70" s="24" t="s">
        <v>39</v>
      </c>
    </row>
    <row r="71" spans="2:23" ht="128.25" customHeight="1" x14ac:dyDescent="0.25">
      <c r="B71" s="27" t="s">
        <v>275</v>
      </c>
      <c r="C71" s="27" t="s">
        <v>276</v>
      </c>
      <c r="D71" s="27" t="s">
        <v>277</v>
      </c>
      <c r="E71" s="39" t="s">
        <v>278</v>
      </c>
      <c r="F71" s="39" t="s">
        <v>214</v>
      </c>
      <c r="G71" s="39" t="s">
        <v>129</v>
      </c>
      <c r="H71" s="28" t="s">
        <v>215</v>
      </c>
      <c r="I71" s="24" t="s">
        <v>124</v>
      </c>
      <c r="J71" s="24" t="s">
        <v>39</v>
      </c>
      <c r="K71" s="29" t="s">
        <v>125</v>
      </c>
      <c r="L71" s="24" t="s">
        <v>636</v>
      </c>
      <c r="M71" s="27" t="s">
        <v>637</v>
      </c>
      <c r="N71" s="24">
        <v>1</v>
      </c>
      <c r="O71" s="24" t="s">
        <v>638</v>
      </c>
      <c r="P71" s="27" t="s">
        <v>639</v>
      </c>
      <c r="Q71" s="24">
        <v>5319</v>
      </c>
      <c r="R71" s="24" t="s">
        <v>39</v>
      </c>
      <c r="S71" s="24" t="s">
        <v>39</v>
      </c>
      <c r="T71" s="24" t="s">
        <v>39</v>
      </c>
      <c r="U71" s="24" t="s">
        <v>39</v>
      </c>
      <c r="V71" s="24" t="s">
        <v>39</v>
      </c>
      <c r="W71" s="24" t="s">
        <v>39</v>
      </c>
    </row>
    <row r="72" spans="2:23" ht="128.25" customHeight="1" x14ac:dyDescent="0.25">
      <c r="B72" s="27" t="s">
        <v>279</v>
      </c>
      <c r="C72" s="27" t="s">
        <v>280</v>
      </c>
      <c r="D72" s="27" t="s">
        <v>281</v>
      </c>
      <c r="E72" s="46" t="s">
        <v>282</v>
      </c>
      <c r="F72" s="39" t="s">
        <v>214</v>
      </c>
      <c r="G72" s="39" t="s">
        <v>129</v>
      </c>
      <c r="H72" s="28" t="s">
        <v>215</v>
      </c>
      <c r="I72" s="24" t="s">
        <v>124</v>
      </c>
      <c r="J72" s="24" t="s">
        <v>39</v>
      </c>
      <c r="K72" s="29" t="s">
        <v>125</v>
      </c>
      <c r="L72" s="24" t="s">
        <v>636</v>
      </c>
      <c r="M72" s="27" t="s">
        <v>637</v>
      </c>
      <c r="N72" s="24">
        <v>1</v>
      </c>
      <c r="O72" s="24" t="s">
        <v>638</v>
      </c>
      <c r="P72" s="27" t="s">
        <v>639</v>
      </c>
      <c r="Q72" s="24">
        <v>3396</v>
      </c>
      <c r="R72" s="24" t="s">
        <v>39</v>
      </c>
      <c r="S72" s="24" t="s">
        <v>39</v>
      </c>
      <c r="T72" s="24" t="s">
        <v>39</v>
      </c>
      <c r="U72" s="24" t="s">
        <v>39</v>
      </c>
      <c r="V72" s="24" t="s">
        <v>39</v>
      </c>
      <c r="W72" s="24" t="s">
        <v>39</v>
      </c>
    </row>
    <row r="73" spans="2:23" ht="127.5" x14ac:dyDescent="0.25">
      <c r="B73" s="27" t="s">
        <v>567</v>
      </c>
      <c r="C73" s="27" t="s">
        <v>283</v>
      </c>
      <c r="D73" s="27" t="s">
        <v>284</v>
      </c>
      <c r="E73" s="39" t="s">
        <v>285</v>
      </c>
      <c r="F73" s="39" t="s">
        <v>214</v>
      </c>
      <c r="G73" s="39" t="s">
        <v>129</v>
      </c>
      <c r="H73" s="28" t="s">
        <v>215</v>
      </c>
      <c r="I73" s="24" t="s">
        <v>124</v>
      </c>
      <c r="J73" s="24" t="s">
        <v>39</v>
      </c>
      <c r="K73" s="29" t="s">
        <v>125</v>
      </c>
      <c r="L73" s="24" t="s">
        <v>636</v>
      </c>
      <c r="M73" s="27" t="s">
        <v>637</v>
      </c>
      <c r="N73" s="24">
        <v>1</v>
      </c>
      <c r="O73" s="24" t="s">
        <v>638</v>
      </c>
      <c r="P73" s="27" t="s">
        <v>639</v>
      </c>
      <c r="Q73" s="24">
        <v>4000</v>
      </c>
      <c r="R73" s="24" t="s">
        <v>39</v>
      </c>
      <c r="S73" s="24" t="s">
        <v>39</v>
      </c>
      <c r="T73" s="24" t="s">
        <v>39</v>
      </c>
      <c r="U73" s="24" t="s">
        <v>39</v>
      </c>
      <c r="V73" s="24" t="s">
        <v>39</v>
      </c>
      <c r="W73" s="24" t="s">
        <v>39</v>
      </c>
    </row>
    <row r="74" spans="2:23" ht="126.75" customHeight="1" x14ac:dyDescent="0.25">
      <c r="B74" s="27" t="s">
        <v>568</v>
      </c>
      <c r="C74" s="27" t="s">
        <v>286</v>
      </c>
      <c r="D74" s="27" t="s">
        <v>287</v>
      </c>
      <c r="E74" s="39" t="s">
        <v>288</v>
      </c>
      <c r="F74" s="39" t="s">
        <v>214</v>
      </c>
      <c r="G74" s="39" t="s">
        <v>129</v>
      </c>
      <c r="H74" s="28" t="s">
        <v>215</v>
      </c>
      <c r="I74" s="24" t="s">
        <v>124</v>
      </c>
      <c r="J74" s="24" t="s">
        <v>39</v>
      </c>
      <c r="K74" s="29" t="s">
        <v>125</v>
      </c>
      <c r="L74" s="24" t="s">
        <v>636</v>
      </c>
      <c r="M74" s="27" t="s">
        <v>637</v>
      </c>
      <c r="N74" s="24">
        <v>1</v>
      </c>
      <c r="O74" s="24" t="s">
        <v>638</v>
      </c>
      <c r="P74" s="27" t="s">
        <v>639</v>
      </c>
      <c r="Q74" s="24">
        <v>1400</v>
      </c>
      <c r="R74" s="24" t="s">
        <v>39</v>
      </c>
      <c r="S74" s="24" t="s">
        <v>39</v>
      </c>
      <c r="T74" s="24" t="s">
        <v>39</v>
      </c>
      <c r="U74" s="24" t="s">
        <v>39</v>
      </c>
      <c r="V74" s="24" t="s">
        <v>39</v>
      </c>
      <c r="W74" s="24" t="s">
        <v>39</v>
      </c>
    </row>
    <row r="75" spans="2:23" ht="129.75" customHeight="1" x14ac:dyDescent="0.25">
      <c r="B75" s="27" t="s">
        <v>569</v>
      </c>
      <c r="C75" s="27" t="s">
        <v>289</v>
      </c>
      <c r="D75" s="27" t="s">
        <v>290</v>
      </c>
      <c r="E75" s="39" t="s">
        <v>291</v>
      </c>
      <c r="F75" s="39" t="s">
        <v>214</v>
      </c>
      <c r="G75" s="39" t="s">
        <v>129</v>
      </c>
      <c r="H75" s="28" t="s">
        <v>215</v>
      </c>
      <c r="I75" s="24" t="s">
        <v>124</v>
      </c>
      <c r="J75" s="24" t="s">
        <v>39</v>
      </c>
      <c r="K75" s="29" t="s">
        <v>125</v>
      </c>
      <c r="L75" s="24" t="s">
        <v>636</v>
      </c>
      <c r="M75" s="27" t="s">
        <v>637</v>
      </c>
      <c r="N75" s="24">
        <v>1</v>
      </c>
      <c r="O75" s="24" t="s">
        <v>638</v>
      </c>
      <c r="P75" s="27" t="s">
        <v>639</v>
      </c>
      <c r="Q75" s="24">
        <v>14396</v>
      </c>
      <c r="R75" s="24" t="s">
        <v>39</v>
      </c>
      <c r="S75" s="24" t="s">
        <v>39</v>
      </c>
      <c r="T75" s="24" t="s">
        <v>39</v>
      </c>
      <c r="U75" s="24" t="s">
        <v>39</v>
      </c>
      <c r="V75" s="24" t="s">
        <v>39</v>
      </c>
      <c r="W75" s="24" t="s">
        <v>39</v>
      </c>
    </row>
    <row r="76" spans="2:23" ht="127.5" customHeight="1" x14ac:dyDescent="0.25">
      <c r="B76" s="27" t="s">
        <v>570</v>
      </c>
      <c r="C76" s="27" t="s">
        <v>292</v>
      </c>
      <c r="D76" s="27" t="s">
        <v>293</v>
      </c>
      <c r="E76" s="39" t="s">
        <v>294</v>
      </c>
      <c r="F76" s="39" t="s">
        <v>214</v>
      </c>
      <c r="G76" s="39" t="s">
        <v>129</v>
      </c>
      <c r="H76" s="28" t="s">
        <v>215</v>
      </c>
      <c r="I76" s="24" t="s">
        <v>124</v>
      </c>
      <c r="J76" s="24" t="s">
        <v>39</v>
      </c>
      <c r="K76" s="29" t="s">
        <v>125</v>
      </c>
      <c r="L76" s="24" t="s">
        <v>636</v>
      </c>
      <c r="M76" s="27" t="s">
        <v>637</v>
      </c>
      <c r="N76" s="24">
        <v>1</v>
      </c>
      <c r="O76" s="24" t="s">
        <v>638</v>
      </c>
      <c r="P76" s="27" t="s">
        <v>639</v>
      </c>
      <c r="Q76" s="24">
        <v>738</v>
      </c>
      <c r="R76" s="24" t="s">
        <v>39</v>
      </c>
      <c r="S76" s="24" t="s">
        <v>39</v>
      </c>
      <c r="T76" s="24" t="s">
        <v>39</v>
      </c>
      <c r="U76" s="24" t="s">
        <v>39</v>
      </c>
      <c r="V76" s="24" t="s">
        <v>39</v>
      </c>
      <c r="W76" s="24" t="s">
        <v>39</v>
      </c>
    </row>
    <row r="77" spans="2:23" ht="38.25" x14ac:dyDescent="0.25">
      <c r="B77" s="18" t="s">
        <v>499</v>
      </c>
      <c r="C77" s="27"/>
      <c r="D77" s="18" t="s">
        <v>473</v>
      </c>
      <c r="E77" s="105" t="s">
        <v>39</v>
      </c>
      <c r="F77" s="105" t="s">
        <v>39</v>
      </c>
      <c r="G77" s="105" t="s">
        <v>39</v>
      </c>
      <c r="H77" s="105" t="s">
        <v>39</v>
      </c>
      <c r="I77" s="105" t="s">
        <v>39</v>
      </c>
      <c r="J77" s="105" t="s">
        <v>39</v>
      </c>
      <c r="K77" s="105" t="s">
        <v>39</v>
      </c>
      <c r="L77" s="105" t="s">
        <v>39</v>
      </c>
      <c r="M77" s="105" t="s">
        <v>39</v>
      </c>
      <c r="N77" s="105" t="s">
        <v>39</v>
      </c>
      <c r="O77" s="105" t="s">
        <v>39</v>
      </c>
      <c r="P77" s="105" t="s">
        <v>39</v>
      </c>
      <c r="Q77" s="105" t="s">
        <v>39</v>
      </c>
      <c r="R77" s="105" t="s">
        <v>39</v>
      </c>
      <c r="S77" s="105" t="s">
        <v>39</v>
      </c>
      <c r="T77" s="105" t="s">
        <v>39</v>
      </c>
      <c r="U77" s="105" t="s">
        <v>39</v>
      </c>
      <c r="V77" s="105" t="s">
        <v>39</v>
      </c>
      <c r="W77" s="105" t="s">
        <v>39</v>
      </c>
    </row>
    <row r="78" spans="2:23" ht="142.5" customHeight="1" x14ac:dyDescent="0.25">
      <c r="B78" s="27" t="s">
        <v>571</v>
      </c>
      <c r="C78" s="27" t="s">
        <v>482</v>
      </c>
      <c r="D78" s="28" t="s">
        <v>474</v>
      </c>
      <c r="E78" s="28" t="s">
        <v>475</v>
      </c>
      <c r="F78" s="27" t="s">
        <v>214</v>
      </c>
      <c r="G78" s="28" t="s">
        <v>476</v>
      </c>
      <c r="H78" s="28" t="s">
        <v>477</v>
      </c>
      <c r="I78" s="29" t="s">
        <v>124</v>
      </c>
      <c r="J78" s="29" t="s">
        <v>39</v>
      </c>
      <c r="K78" s="29" t="s">
        <v>125</v>
      </c>
      <c r="L78" s="85" t="s">
        <v>640</v>
      </c>
      <c r="M78" s="39" t="s">
        <v>641</v>
      </c>
      <c r="N78" s="85">
        <v>3084</v>
      </c>
      <c r="O78" s="24" t="s">
        <v>642</v>
      </c>
      <c r="P78" s="39" t="s">
        <v>643</v>
      </c>
      <c r="Q78" s="24" t="s">
        <v>39</v>
      </c>
      <c r="R78" s="24" t="s">
        <v>39</v>
      </c>
      <c r="S78" s="89" t="s">
        <v>39</v>
      </c>
      <c r="T78" s="89" t="s">
        <v>39</v>
      </c>
      <c r="U78" s="89" t="s">
        <v>39</v>
      </c>
      <c r="V78" s="89" t="s">
        <v>39</v>
      </c>
      <c r="W78" s="89" t="s">
        <v>39</v>
      </c>
    </row>
    <row r="79" spans="2:23" ht="142.5" customHeight="1" x14ac:dyDescent="0.25">
      <c r="B79" s="27" t="s">
        <v>572</v>
      </c>
      <c r="C79" s="27" t="s">
        <v>483</v>
      </c>
      <c r="D79" s="31" t="s">
        <v>478</v>
      </c>
      <c r="E79" s="31" t="s">
        <v>479</v>
      </c>
      <c r="F79" s="27" t="s">
        <v>214</v>
      </c>
      <c r="G79" s="31" t="s">
        <v>129</v>
      </c>
      <c r="H79" s="28" t="s">
        <v>477</v>
      </c>
      <c r="I79" s="32" t="s">
        <v>124</v>
      </c>
      <c r="J79" s="32" t="s">
        <v>39</v>
      </c>
      <c r="K79" s="32" t="s">
        <v>125</v>
      </c>
      <c r="L79" s="85" t="s">
        <v>640</v>
      </c>
      <c r="M79" s="39" t="s">
        <v>641</v>
      </c>
      <c r="N79" s="85">
        <v>1473</v>
      </c>
      <c r="O79" s="24" t="s">
        <v>642</v>
      </c>
      <c r="P79" s="39" t="s">
        <v>643</v>
      </c>
      <c r="Q79" s="24">
        <v>1</v>
      </c>
      <c r="R79" s="89" t="s">
        <v>39</v>
      </c>
      <c r="S79" s="89" t="s">
        <v>39</v>
      </c>
      <c r="T79" s="89" t="s">
        <v>39</v>
      </c>
      <c r="U79" s="89" t="s">
        <v>39</v>
      </c>
      <c r="V79" s="89" t="s">
        <v>39</v>
      </c>
      <c r="W79" s="89" t="s">
        <v>39</v>
      </c>
    </row>
    <row r="80" spans="2:23" ht="140.25" customHeight="1" x14ac:dyDescent="0.25">
      <c r="B80" s="27" t="s">
        <v>573</v>
      </c>
      <c r="C80" s="27" t="s">
        <v>484</v>
      </c>
      <c r="D80" s="28" t="s">
        <v>480</v>
      </c>
      <c r="E80" s="28" t="s">
        <v>481</v>
      </c>
      <c r="F80" s="27" t="s">
        <v>214</v>
      </c>
      <c r="G80" s="28" t="s">
        <v>166</v>
      </c>
      <c r="H80" s="28" t="s">
        <v>477</v>
      </c>
      <c r="I80" s="29" t="s">
        <v>124</v>
      </c>
      <c r="J80" s="29" t="s">
        <v>39</v>
      </c>
      <c r="K80" s="29" t="s">
        <v>125</v>
      </c>
      <c r="L80" s="85" t="s">
        <v>640</v>
      </c>
      <c r="M80" s="39" t="s">
        <v>641</v>
      </c>
      <c r="N80" s="85">
        <v>1200</v>
      </c>
      <c r="O80" s="24" t="s">
        <v>642</v>
      </c>
      <c r="P80" s="39" t="s">
        <v>643</v>
      </c>
      <c r="Q80" s="24" t="s">
        <v>39</v>
      </c>
      <c r="R80" s="89" t="s">
        <v>39</v>
      </c>
      <c r="S80" s="89" t="s">
        <v>39</v>
      </c>
      <c r="T80" s="89" t="s">
        <v>39</v>
      </c>
      <c r="U80" s="89" t="s">
        <v>39</v>
      </c>
      <c r="V80" s="89" t="s">
        <v>39</v>
      </c>
      <c r="W80" s="89" t="s">
        <v>39</v>
      </c>
    </row>
    <row r="81" spans="2:23" ht="76.5" x14ac:dyDescent="0.25">
      <c r="B81" s="37" t="s">
        <v>500</v>
      </c>
      <c r="C81" s="37"/>
      <c r="D81" s="37" t="s">
        <v>295</v>
      </c>
      <c r="E81" s="24" t="s">
        <v>39</v>
      </c>
      <c r="F81" s="24" t="s">
        <v>39</v>
      </c>
      <c r="G81" s="24" t="s">
        <v>39</v>
      </c>
      <c r="H81" s="24" t="s">
        <v>39</v>
      </c>
      <c r="I81" s="24" t="s">
        <v>39</v>
      </c>
      <c r="J81" s="24" t="s">
        <v>39</v>
      </c>
      <c r="K81" s="24" t="s">
        <v>39</v>
      </c>
      <c r="L81" s="24" t="s">
        <v>39</v>
      </c>
      <c r="M81" s="24" t="s">
        <v>39</v>
      </c>
      <c r="N81" s="24" t="s">
        <v>39</v>
      </c>
      <c r="O81" s="24" t="s">
        <v>39</v>
      </c>
      <c r="P81" s="24" t="s">
        <v>39</v>
      </c>
      <c r="Q81" s="24" t="s">
        <v>39</v>
      </c>
      <c r="R81" s="24" t="s">
        <v>39</v>
      </c>
      <c r="S81" s="24" t="s">
        <v>39</v>
      </c>
      <c r="T81" s="24" t="s">
        <v>39</v>
      </c>
      <c r="U81" s="24" t="s">
        <v>39</v>
      </c>
      <c r="V81" s="24" t="s">
        <v>39</v>
      </c>
      <c r="W81" s="24" t="s">
        <v>39</v>
      </c>
    </row>
    <row r="82" spans="2:23" ht="165.75" x14ac:dyDescent="0.25">
      <c r="B82" s="27" t="s">
        <v>574</v>
      </c>
      <c r="C82" s="27" t="s">
        <v>296</v>
      </c>
      <c r="D82" s="28" t="s">
        <v>297</v>
      </c>
      <c r="E82" s="28" t="s">
        <v>298</v>
      </c>
      <c r="F82" s="27" t="s">
        <v>214</v>
      </c>
      <c r="G82" s="28" t="s">
        <v>159</v>
      </c>
      <c r="H82" s="28" t="s">
        <v>299</v>
      </c>
      <c r="I82" s="29" t="s">
        <v>124</v>
      </c>
      <c r="J82" s="29" t="s">
        <v>39</v>
      </c>
      <c r="K82" s="29" t="s">
        <v>125</v>
      </c>
      <c r="L82" s="85" t="s">
        <v>644</v>
      </c>
      <c r="M82" s="39" t="s">
        <v>645</v>
      </c>
      <c r="N82" s="85">
        <v>17</v>
      </c>
      <c r="O82" s="24" t="s">
        <v>39</v>
      </c>
      <c r="P82" s="24" t="s">
        <v>39</v>
      </c>
      <c r="Q82" s="24" t="s">
        <v>39</v>
      </c>
      <c r="R82" s="24" t="s">
        <v>39</v>
      </c>
      <c r="S82" s="24" t="s">
        <v>39</v>
      </c>
      <c r="T82" s="89" t="s">
        <v>39</v>
      </c>
      <c r="U82" s="89" t="s">
        <v>39</v>
      </c>
      <c r="V82" s="89" t="s">
        <v>39</v>
      </c>
      <c r="W82" s="89" t="s">
        <v>39</v>
      </c>
    </row>
    <row r="83" spans="2:23" ht="156" customHeight="1" x14ac:dyDescent="0.25">
      <c r="B83" s="30" t="s">
        <v>575</v>
      </c>
      <c r="C83" s="27" t="s">
        <v>300</v>
      </c>
      <c r="D83" s="31" t="s">
        <v>301</v>
      </c>
      <c r="E83" s="31" t="s">
        <v>302</v>
      </c>
      <c r="F83" s="30" t="s">
        <v>214</v>
      </c>
      <c r="G83" s="31" t="s">
        <v>122</v>
      </c>
      <c r="H83" s="31" t="s">
        <v>299</v>
      </c>
      <c r="I83" s="32" t="s">
        <v>124</v>
      </c>
      <c r="J83" s="32" t="s">
        <v>39</v>
      </c>
      <c r="K83" s="32" t="s">
        <v>125</v>
      </c>
      <c r="L83" s="85" t="s">
        <v>644</v>
      </c>
      <c r="M83" s="39" t="s">
        <v>645</v>
      </c>
      <c r="N83" s="85">
        <v>20</v>
      </c>
      <c r="O83" s="24" t="s">
        <v>39</v>
      </c>
      <c r="P83" s="24" t="s">
        <v>39</v>
      </c>
      <c r="Q83" s="24" t="s">
        <v>39</v>
      </c>
      <c r="R83" s="89" t="s">
        <v>39</v>
      </c>
      <c r="S83" s="89" t="s">
        <v>39</v>
      </c>
      <c r="T83" s="89" t="s">
        <v>39</v>
      </c>
      <c r="U83" s="89" t="s">
        <v>39</v>
      </c>
      <c r="V83" s="89" t="s">
        <v>39</v>
      </c>
      <c r="W83" s="89" t="s">
        <v>39</v>
      </c>
    </row>
    <row r="84" spans="2:23" ht="153" customHeight="1" x14ac:dyDescent="0.25">
      <c r="B84" s="30" t="s">
        <v>576</v>
      </c>
      <c r="C84" s="27" t="s">
        <v>303</v>
      </c>
      <c r="D84" s="31" t="s">
        <v>304</v>
      </c>
      <c r="E84" s="31" t="s">
        <v>253</v>
      </c>
      <c r="F84" s="30" t="s">
        <v>214</v>
      </c>
      <c r="G84" s="31" t="s">
        <v>133</v>
      </c>
      <c r="H84" s="31" t="s">
        <v>299</v>
      </c>
      <c r="I84" s="32" t="s">
        <v>124</v>
      </c>
      <c r="J84" s="32" t="s">
        <v>39</v>
      </c>
      <c r="K84" s="32" t="s">
        <v>125</v>
      </c>
      <c r="L84" s="85" t="s">
        <v>644</v>
      </c>
      <c r="M84" s="39" t="s">
        <v>645</v>
      </c>
      <c r="N84" s="85">
        <v>60</v>
      </c>
      <c r="O84" s="24" t="s">
        <v>39</v>
      </c>
      <c r="P84" s="24" t="s">
        <v>39</v>
      </c>
      <c r="Q84" s="24" t="s">
        <v>39</v>
      </c>
      <c r="R84" s="89" t="s">
        <v>39</v>
      </c>
      <c r="S84" s="89" t="s">
        <v>39</v>
      </c>
      <c r="T84" s="89" t="s">
        <v>39</v>
      </c>
      <c r="U84" s="89" t="s">
        <v>39</v>
      </c>
      <c r="V84" s="89" t="s">
        <v>39</v>
      </c>
      <c r="W84" s="89" t="s">
        <v>39</v>
      </c>
    </row>
    <row r="85" spans="2:23" ht="155.25" customHeight="1" x14ac:dyDescent="0.25">
      <c r="B85" s="27" t="s">
        <v>577</v>
      </c>
      <c r="C85" s="27" t="s">
        <v>305</v>
      </c>
      <c r="D85" s="27" t="s">
        <v>306</v>
      </c>
      <c r="E85" s="27" t="s">
        <v>148</v>
      </c>
      <c r="F85" s="27" t="s">
        <v>214</v>
      </c>
      <c r="G85" s="27" t="s">
        <v>166</v>
      </c>
      <c r="H85" s="27" t="s">
        <v>299</v>
      </c>
      <c r="I85" s="29" t="s">
        <v>124</v>
      </c>
      <c r="J85" s="29" t="s">
        <v>39</v>
      </c>
      <c r="K85" s="29" t="s">
        <v>125</v>
      </c>
      <c r="L85" s="24" t="s">
        <v>644</v>
      </c>
      <c r="M85" s="39" t="s">
        <v>645</v>
      </c>
      <c r="N85" s="24">
        <v>38</v>
      </c>
      <c r="O85" s="24" t="s">
        <v>39</v>
      </c>
      <c r="P85" s="24" t="s">
        <v>39</v>
      </c>
      <c r="Q85" s="24" t="s">
        <v>39</v>
      </c>
      <c r="R85" s="24" t="s">
        <v>39</v>
      </c>
      <c r="S85" s="24" t="s">
        <v>39</v>
      </c>
      <c r="T85" s="24" t="s">
        <v>39</v>
      </c>
      <c r="U85" s="24" t="s">
        <v>39</v>
      </c>
      <c r="V85" s="24" t="s">
        <v>39</v>
      </c>
      <c r="W85" s="24" t="s">
        <v>39</v>
      </c>
    </row>
    <row r="86" spans="2:23" ht="156.75" customHeight="1" x14ac:dyDescent="0.25">
      <c r="B86" s="27" t="s">
        <v>578</v>
      </c>
      <c r="C86" s="27" t="s">
        <v>307</v>
      </c>
      <c r="D86" s="27" t="s">
        <v>308</v>
      </c>
      <c r="E86" s="27" t="s">
        <v>309</v>
      </c>
      <c r="F86" s="27" t="s">
        <v>214</v>
      </c>
      <c r="G86" s="27" t="s">
        <v>129</v>
      </c>
      <c r="H86" s="28" t="s">
        <v>299</v>
      </c>
      <c r="I86" s="29" t="s">
        <v>124</v>
      </c>
      <c r="J86" s="29" t="s">
        <v>39</v>
      </c>
      <c r="K86" s="29" t="s">
        <v>125</v>
      </c>
      <c r="L86" s="85" t="s">
        <v>644</v>
      </c>
      <c r="M86" s="39" t="s">
        <v>645</v>
      </c>
      <c r="N86" s="24">
        <v>45</v>
      </c>
      <c r="O86" s="24" t="s">
        <v>39</v>
      </c>
      <c r="P86" s="24" t="s">
        <v>39</v>
      </c>
      <c r="Q86" s="24" t="s">
        <v>39</v>
      </c>
      <c r="R86" s="24" t="s">
        <v>39</v>
      </c>
      <c r="S86" s="24" t="s">
        <v>39</v>
      </c>
      <c r="T86" s="24" t="s">
        <v>39</v>
      </c>
      <c r="U86" s="24" t="s">
        <v>39</v>
      </c>
      <c r="V86" s="24" t="s">
        <v>39</v>
      </c>
      <c r="W86" s="24" t="s">
        <v>39</v>
      </c>
    </row>
    <row r="87" spans="2:23" ht="25.5" x14ac:dyDescent="0.25">
      <c r="B87" s="37" t="s">
        <v>310</v>
      </c>
      <c r="C87" s="37"/>
      <c r="D87" s="37" t="s">
        <v>311</v>
      </c>
      <c r="E87" s="105"/>
      <c r="F87" s="105"/>
      <c r="G87" s="105"/>
      <c r="H87" s="105"/>
      <c r="I87" s="105"/>
      <c r="J87" s="105"/>
      <c r="K87" s="105"/>
      <c r="L87" s="105"/>
      <c r="M87" s="105"/>
      <c r="N87" s="105"/>
      <c r="O87" s="105"/>
      <c r="P87" s="105"/>
      <c r="Q87" s="105"/>
      <c r="R87" s="105"/>
      <c r="S87" s="105"/>
      <c r="T87" s="105"/>
      <c r="U87" s="105"/>
      <c r="V87" s="105"/>
      <c r="W87" s="105"/>
    </row>
    <row r="88" spans="2:23" ht="38.25" x14ac:dyDescent="0.25">
      <c r="B88" s="37" t="s">
        <v>501</v>
      </c>
      <c r="C88" s="37"/>
      <c r="D88" s="37" t="s">
        <v>312</v>
      </c>
      <c r="E88" s="29" t="s">
        <v>39</v>
      </c>
      <c r="F88" s="29" t="s">
        <v>39</v>
      </c>
      <c r="G88" s="29" t="s">
        <v>39</v>
      </c>
      <c r="H88" s="29" t="s">
        <v>39</v>
      </c>
      <c r="I88" s="29" t="s">
        <v>39</v>
      </c>
      <c r="J88" s="29" t="s">
        <v>39</v>
      </c>
      <c r="K88" s="29" t="s">
        <v>39</v>
      </c>
      <c r="L88" s="29" t="s">
        <v>39</v>
      </c>
      <c r="M88" s="29" t="s">
        <v>39</v>
      </c>
      <c r="N88" s="29" t="s">
        <v>39</v>
      </c>
      <c r="O88" s="29" t="s">
        <v>39</v>
      </c>
      <c r="P88" s="29" t="s">
        <v>39</v>
      </c>
      <c r="Q88" s="29" t="s">
        <v>39</v>
      </c>
      <c r="R88" s="29" t="s">
        <v>39</v>
      </c>
      <c r="S88" s="29" t="s">
        <v>39</v>
      </c>
      <c r="T88" s="29" t="s">
        <v>39</v>
      </c>
      <c r="U88" s="29" t="s">
        <v>39</v>
      </c>
      <c r="V88" s="29" t="s">
        <v>39</v>
      </c>
      <c r="W88" s="29" t="s">
        <v>39</v>
      </c>
    </row>
    <row r="89" spans="2:23" ht="38.25" x14ac:dyDescent="0.25">
      <c r="B89" s="37" t="s">
        <v>502</v>
      </c>
      <c r="C89" s="37"/>
      <c r="D89" s="37" t="s">
        <v>313</v>
      </c>
      <c r="E89" s="29" t="s">
        <v>39</v>
      </c>
      <c r="F89" s="29" t="s">
        <v>39</v>
      </c>
      <c r="G89" s="29" t="s">
        <v>39</v>
      </c>
      <c r="H89" s="29" t="s">
        <v>39</v>
      </c>
      <c r="I89" s="29" t="s">
        <v>39</v>
      </c>
      <c r="J89" s="29" t="s">
        <v>39</v>
      </c>
      <c r="K89" s="29" t="s">
        <v>39</v>
      </c>
      <c r="L89" s="29" t="s">
        <v>39</v>
      </c>
      <c r="M89" s="29" t="s">
        <v>39</v>
      </c>
      <c r="N89" s="29" t="s">
        <v>39</v>
      </c>
      <c r="O89" s="29" t="s">
        <v>39</v>
      </c>
      <c r="P89" s="29" t="s">
        <v>39</v>
      </c>
      <c r="Q89" s="29" t="s">
        <v>39</v>
      </c>
      <c r="R89" s="29" t="s">
        <v>39</v>
      </c>
      <c r="S89" s="29" t="s">
        <v>39</v>
      </c>
      <c r="T89" s="29" t="s">
        <v>39</v>
      </c>
      <c r="U89" s="29" t="s">
        <v>39</v>
      </c>
      <c r="V89" s="29" t="s">
        <v>39</v>
      </c>
      <c r="W89" s="29" t="s">
        <v>39</v>
      </c>
    </row>
    <row r="90" spans="2:23" ht="25.5" x14ac:dyDescent="0.25">
      <c r="B90" s="37" t="s">
        <v>504</v>
      </c>
      <c r="C90" s="37"/>
      <c r="D90" s="37" t="s">
        <v>314</v>
      </c>
      <c r="E90" s="29" t="s">
        <v>39</v>
      </c>
      <c r="F90" s="29" t="s">
        <v>39</v>
      </c>
      <c r="G90" s="29" t="s">
        <v>39</v>
      </c>
      <c r="H90" s="29" t="s">
        <v>39</v>
      </c>
      <c r="I90" s="29" t="s">
        <v>39</v>
      </c>
      <c r="J90" s="29" t="s">
        <v>39</v>
      </c>
      <c r="K90" s="29" t="s">
        <v>39</v>
      </c>
      <c r="L90" s="29" t="s">
        <v>39</v>
      </c>
      <c r="M90" s="29" t="s">
        <v>39</v>
      </c>
      <c r="N90" s="29" t="s">
        <v>39</v>
      </c>
      <c r="O90" s="29" t="s">
        <v>39</v>
      </c>
      <c r="P90" s="29" t="s">
        <v>39</v>
      </c>
      <c r="Q90" s="29" t="s">
        <v>39</v>
      </c>
      <c r="R90" s="29" t="s">
        <v>39</v>
      </c>
      <c r="S90" s="29" t="s">
        <v>39</v>
      </c>
      <c r="T90" s="29" t="s">
        <v>39</v>
      </c>
      <c r="U90" s="29" t="s">
        <v>39</v>
      </c>
      <c r="V90" s="29" t="s">
        <v>39</v>
      </c>
      <c r="W90" s="29" t="s">
        <v>39</v>
      </c>
    </row>
    <row r="91" spans="2:23" ht="38.25" x14ac:dyDescent="0.25">
      <c r="B91" s="27" t="s">
        <v>579</v>
      </c>
      <c r="C91" s="27" t="s">
        <v>315</v>
      </c>
      <c r="D91" s="28" t="s">
        <v>316</v>
      </c>
      <c r="E91" s="39" t="s">
        <v>317</v>
      </c>
      <c r="F91" s="39" t="s">
        <v>318</v>
      </c>
      <c r="G91" s="28" t="s">
        <v>133</v>
      </c>
      <c r="H91" s="28" t="s">
        <v>319</v>
      </c>
      <c r="I91" s="29" t="s">
        <v>124</v>
      </c>
      <c r="J91" s="29" t="s">
        <v>39</v>
      </c>
      <c r="K91" s="29" t="s">
        <v>125</v>
      </c>
      <c r="L91" s="29" t="s">
        <v>646</v>
      </c>
      <c r="M91" s="27" t="s">
        <v>647</v>
      </c>
      <c r="N91" s="29">
        <v>2</v>
      </c>
      <c r="O91" s="85" t="s">
        <v>39</v>
      </c>
      <c r="P91" s="21" t="s">
        <v>39</v>
      </c>
      <c r="Q91" s="85" t="s">
        <v>39</v>
      </c>
      <c r="R91" s="24" t="s">
        <v>39</v>
      </c>
      <c r="S91" s="24" t="s">
        <v>39</v>
      </c>
      <c r="T91" s="24" t="s">
        <v>39</v>
      </c>
      <c r="U91" s="24" t="s">
        <v>39</v>
      </c>
      <c r="V91" s="24" t="s">
        <v>39</v>
      </c>
      <c r="W91" s="24" t="s">
        <v>39</v>
      </c>
    </row>
    <row r="92" spans="2:23" ht="51" x14ac:dyDescent="0.25">
      <c r="B92" s="37" t="s">
        <v>503</v>
      </c>
      <c r="C92" s="37"/>
      <c r="D92" s="37" t="s">
        <v>320</v>
      </c>
      <c r="E92" s="105" t="s">
        <v>39</v>
      </c>
      <c r="F92" s="105" t="s">
        <v>39</v>
      </c>
      <c r="G92" s="105" t="s">
        <v>39</v>
      </c>
      <c r="H92" s="105" t="s">
        <v>39</v>
      </c>
      <c r="I92" s="105" t="s">
        <v>39</v>
      </c>
      <c r="J92" s="105" t="s">
        <v>39</v>
      </c>
      <c r="K92" s="105" t="s">
        <v>39</v>
      </c>
      <c r="L92" s="105" t="s">
        <v>39</v>
      </c>
      <c r="M92" s="105" t="s">
        <v>39</v>
      </c>
      <c r="N92" s="105" t="s">
        <v>39</v>
      </c>
      <c r="O92" s="105" t="s">
        <v>39</v>
      </c>
      <c r="P92" s="105" t="s">
        <v>39</v>
      </c>
      <c r="Q92" s="105" t="s">
        <v>39</v>
      </c>
      <c r="R92" s="105" t="s">
        <v>39</v>
      </c>
      <c r="S92" s="105" t="s">
        <v>39</v>
      </c>
      <c r="T92" s="105" t="s">
        <v>39</v>
      </c>
      <c r="U92" s="105" t="s">
        <v>39</v>
      </c>
      <c r="V92" s="105" t="s">
        <v>39</v>
      </c>
      <c r="W92" s="105" t="s">
        <v>39</v>
      </c>
    </row>
    <row r="93" spans="2:23" ht="63.75" x14ac:dyDescent="0.25">
      <c r="B93" s="27" t="s">
        <v>580</v>
      </c>
      <c r="C93" s="27" t="s">
        <v>321</v>
      </c>
      <c r="D93" s="27" t="s">
        <v>322</v>
      </c>
      <c r="E93" s="27" t="s">
        <v>132</v>
      </c>
      <c r="F93" s="27" t="s">
        <v>323</v>
      </c>
      <c r="G93" s="27" t="s">
        <v>154</v>
      </c>
      <c r="H93" s="39" t="s">
        <v>324</v>
      </c>
      <c r="I93" s="29" t="s">
        <v>124</v>
      </c>
      <c r="J93" s="29" t="s">
        <v>39</v>
      </c>
      <c r="K93" s="29" t="s">
        <v>125</v>
      </c>
      <c r="L93" s="24" t="s">
        <v>648</v>
      </c>
      <c r="M93" s="39" t="s">
        <v>649</v>
      </c>
      <c r="N93" s="24">
        <v>4</v>
      </c>
      <c r="O93" s="24" t="s">
        <v>39</v>
      </c>
      <c r="P93" s="87" t="s">
        <v>39</v>
      </c>
      <c r="Q93" s="24" t="s">
        <v>39</v>
      </c>
      <c r="R93" s="24" t="s">
        <v>39</v>
      </c>
      <c r="S93" s="87" t="s">
        <v>39</v>
      </c>
      <c r="T93" s="24" t="s">
        <v>39</v>
      </c>
      <c r="U93" s="24" t="s">
        <v>39</v>
      </c>
      <c r="V93" s="87" t="s">
        <v>39</v>
      </c>
      <c r="W93" s="24" t="s">
        <v>39</v>
      </c>
    </row>
    <row r="94" spans="2:23" ht="25.5" x14ac:dyDescent="0.25">
      <c r="B94" s="37" t="s">
        <v>505</v>
      </c>
      <c r="C94" s="37"/>
      <c r="D94" s="37" t="s">
        <v>325</v>
      </c>
      <c r="E94" s="105" t="s">
        <v>39</v>
      </c>
      <c r="F94" s="105" t="s">
        <v>39</v>
      </c>
      <c r="G94" s="105" t="s">
        <v>39</v>
      </c>
      <c r="H94" s="105" t="s">
        <v>39</v>
      </c>
      <c r="I94" s="105" t="s">
        <v>39</v>
      </c>
      <c r="J94" s="105" t="s">
        <v>39</v>
      </c>
      <c r="K94" s="105" t="s">
        <v>39</v>
      </c>
      <c r="L94" s="105" t="s">
        <v>39</v>
      </c>
      <c r="M94" s="105" t="s">
        <v>39</v>
      </c>
      <c r="N94" s="105" t="s">
        <v>39</v>
      </c>
      <c r="O94" s="105" t="s">
        <v>39</v>
      </c>
      <c r="P94" s="105" t="s">
        <v>39</v>
      </c>
      <c r="Q94" s="105" t="s">
        <v>39</v>
      </c>
      <c r="R94" s="105" t="s">
        <v>39</v>
      </c>
      <c r="S94" s="105" t="s">
        <v>39</v>
      </c>
      <c r="T94" s="105" t="s">
        <v>39</v>
      </c>
      <c r="U94" s="105" t="s">
        <v>39</v>
      </c>
      <c r="V94" s="105" t="s">
        <v>39</v>
      </c>
      <c r="W94" s="105" t="s">
        <v>39</v>
      </c>
    </row>
    <row r="95" spans="2:23" ht="63.75" x14ac:dyDescent="0.25">
      <c r="B95" s="28" t="s">
        <v>581</v>
      </c>
      <c r="C95" s="28" t="s">
        <v>326</v>
      </c>
      <c r="D95" s="28" t="s">
        <v>327</v>
      </c>
      <c r="E95" s="28" t="s">
        <v>128</v>
      </c>
      <c r="F95" s="28" t="s">
        <v>323</v>
      </c>
      <c r="G95" s="28" t="s">
        <v>129</v>
      </c>
      <c r="H95" s="22" t="s">
        <v>328</v>
      </c>
      <c r="I95" s="21" t="s">
        <v>124</v>
      </c>
      <c r="J95" s="21" t="s">
        <v>174</v>
      </c>
      <c r="K95" s="21" t="s">
        <v>125</v>
      </c>
      <c r="L95" s="24" t="s">
        <v>650</v>
      </c>
      <c r="M95" s="27" t="s">
        <v>651</v>
      </c>
      <c r="N95" s="24">
        <v>0.2</v>
      </c>
      <c r="O95" s="24" t="s">
        <v>652</v>
      </c>
      <c r="P95" s="39" t="s">
        <v>653</v>
      </c>
      <c r="Q95" s="24" t="s">
        <v>39</v>
      </c>
      <c r="R95" s="24" t="s">
        <v>654</v>
      </c>
      <c r="S95" s="39" t="s">
        <v>655</v>
      </c>
      <c r="T95" s="24" t="s">
        <v>39</v>
      </c>
      <c r="U95" s="24" t="s">
        <v>39</v>
      </c>
      <c r="V95" s="29" t="s">
        <v>39</v>
      </c>
      <c r="W95" s="24" t="s">
        <v>39</v>
      </c>
    </row>
    <row r="96" spans="2:23" ht="63.75" x14ac:dyDescent="0.25">
      <c r="B96" s="28" t="s">
        <v>582</v>
      </c>
      <c r="C96" s="28" t="s">
        <v>329</v>
      </c>
      <c r="D96" s="28" t="s">
        <v>330</v>
      </c>
      <c r="E96" s="28" t="s">
        <v>128</v>
      </c>
      <c r="F96" s="28" t="s">
        <v>323</v>
      </c>
      <c r="G96" s="28" t="s">
        <v>129</v>
      </c>
      <c r="H96" s="22" t="s">
        <v>328</v>
      </c>
      <c r="I96" s="21" t="s">
        <v>124</v>
      </c>
      <c r="J96" s="21" t="s">
        <v>174</v>
      </c>
      <c r="K96" s="21" t="s">
        <v>125</v>
      </c>
      <c r="L96" s="24" t="s">
        <v>650</v>
      </c>
      <c r="M96" s="27" t="s">
        <v>651</v>
      </c>
      <c r="N96" s="24">
        <v>0.19</v>
      </c>
      <c r="O96" s="24" t="s">
        <v>652</v>
      </c>
      <c r="P96" s="39" t="s">
        <v>653</v>
      </c>
      <c r="Q96" s="24" t="s">
        <v>39</v>
      </c>
      <c r="R96" s="24" t="s">
        <v>654</v>
      </c>
      <c r="S96" s="39" t="s">
        <v>655</v>
      </c>
      <c r="T96" s="24" t="s">
        <v>39</v>
      </c>
      <c r="U96" s="24" t="s">
        <v>39</v>
      </c>
      <c r="V96" s="29" t="s">
        <v>39</v>
      </c>
      <c r="W96" s="24" t="s">
        <v>39</v>
      </c>
    </row>
    <row r="97" spans="2:23" ht="63.75" x14ac:dyDescent="0.25">
      <c r="B97" s="28" t="s">
        <v>583</v>
      </c>
      <c r="C97" s="28" t="s">
        <v>331</v>
      </c>
      <c r="D97" s="28" t="s">
        <v>332</v>
      </c>
      <c r="E97" s="28" t="s">
        <v>128</v>
      </c>
      <c r="F97" s="28" t="s">
        <v>323</v>
      </c>
      <c r="G97" s="28" t="s">
        <v>129</v>
      </c>
      <c r="H97" s="22" t="s">
        <v>328</v>
      </c>
      <c r="I97" s="21" t="s">
        <v>124</v>
      </c>
      <c r="J97" s="21" t="s">
        <v>174</v>
      </c>
      <c r="K97" s="21" t="s">
        <v>125</v>
      </c>
      <c r="L97" s="24" t="s">
        <v>650</v>
      </c>
      <c r="M97" s="27" t="s">
        <v>651</v>
      </c>
      <c r="N97" s="24">
        <v>0.92</v>
      </c>
      <c r="O97" s="24" t="s">
        <v>652</v>
      </c>
      <c r="P97" s="39" t="s">
        <v>653</v>
      </c>
      <c r="Q97" s="24" t="s">
        <v>39</v>
      </c>
      <c r="R97" s="24" t="s">
        <v>654</v>
      </c>
      <c r="S97" s="39" t="s">
        <v>655</v>
      </c>
      <c r="T97" s="24" t="s">
        <v>39</v>
      </c>
      <c r="U97" s="24" t="s">
        <v>39</v>
      </c>
      <c r="V97" s="29" t="s">
        <v>39</v>
      </c>
      <c r="W97" s="24" t="s">
        <v>39</v>
      </c>
    </row>
    <row r="98" spans="2:23" ht="63.75" x14ac:dyDescent="0.25">
      <c r="B98" s="28" t="s">
        <v>584</v>
      </c>
      <c r="C98" s="28" t="s">
        <v>333</v>
      </c>
      <c r="D98" s="28" t="s">
        <v>334</v>
      </c>
      <c r="E98" s="28" t="s">
        <v>137</v>
      </c>
      <c r="F98" s="28" t="s">
        <v>323</v>
      </c>
      <c r="G98" s="28" t="s">
        <v>159</v>
      </c>
      <c r="H98" s="22" t="s">
        <v>328</v>
      </c>
      <c r="I98" s="21" t="s">
        <v>124</v>
      </c>
      <c r="J98" s="21" t="s">
        <v>174</v>
      </c>
      <c r="K98" s="21" t="s">
        <v>125</v>
      </c>
      <c r="L98" s="24" t="s">
        <v>650</v>
      </c>
      <c r="M98" s="27" t="s">
        <v>651</v>
      </c>
      <c r="N98" s="24">
        <v>0.23</v>
      </c>
      <c r="O98" s="24" t="s">
        <v>652</v>
      </c>
      <c r="P98" s="39" t="s">
        <v>653</v>
      </c>
      <c r="Q98" s="24" t="s">
        <v>39</v>
      </c>
      <c r="R98" s="24" t="s">
        <v>654</v>
      </c>
      <c r="S98" s="39" t="s">
        <v>655</v>
      </c>
      <c r="T98" s="24" t="s">
        <v>39</v>
      </c>
      <c r="U98" s="24" t="s">
        <v>39</v>
      </c>
      <c r="V98" s="29" t="s">
        <v>39</v>
      </c>
      <c r="W98" s="24" t="s">
        <v>39</v>
      </c>
    </row>
    <row r="99" spans="2:23" ht="63.75" x14ac:dyDescent="0.25">
      <c r="B99" s="28" t="s">
        <v>585</v>
      </c>
      <c r="C99" s="28" t="s">
        <v>335</v>
      </c>
      <c r="D99" s="28" t="s">
        <v>336</v>
      </c>
      <c r="E99" s="28" t="s">
        <v>120</v>
      </c>
      <c r="F99" s="28" t="s">
        <v>323</v>
      </c>
      <c r="G99" s="28" t="s">
        <v>122</v>
      </c>
      <c r="H99" s="22" t="s">
        <v>328</v>
      </c>
      <c r="I99" s="21" t="s">
        <v>124</v>
      </c>
      <c r="J99" s="21" t="s">
        <v>174</v>
      </c>
      <c r="K99" s="21" t="s">
        <v>125</v>
      </c>
      <c r="L99" s="24" t="s">
        <v>650</v>
      </c>
      <c r="M99" s="27" t="s">
        <v>651</v>
      </c>
      <c r="N99" s="24">
        <v>0.83499999999999996</v>
      </c>
      <c r="O99" s="24" t="s">
        <v>652</v>
      </c>
      <c r="P99" s="39" t="s">
        <v>653</v>
      </c>
      <c r="Q99" s="24" t="s">
        <v>39</v>
      </c>
      <c r="R99" s="24" t="s">
        <v>654</v>
      </c>
      <c r="S99" s="39" t="s">
        <v>655</v>
      </c>
      <c r="T99" s="24" t="s">
        <v>39</v>
      </c>
      <c r="U99" s="24" t="s">
        <v>39</v>
      </c>
      <c r="V99" s="29" t="s">
        <v>39</v>
      </c>
      <c r="W99" s="24" t="s">
        <v>39</v>
      </c>
    </row>
    <row r="100" spans="2:23" ht="63.75" x14ac:dyDescent="0.25">
      <c r="B100" s="28" t="s">
        <v>586</v>
      </c>
      <c r="C100" s="28" t="s">
        <v>337</v>
      </c>
      <c r="D100" s="28" t="s">
        <v>338</v>
      </c>
      <c r="E100" s="28" t="s">
        <v>148</v>
      </c>
      <c r="F100" s="28" t="s">
        <v>323</v>
      </c>
      <c r="G100" s="28" t="s">
        <v>339</v>
      </c>
      <c r="H100" s="22" t="s">
        <v>328</v>
      </c>
      <c r="I100" s="21" t="s">
        <v>124</v>
      </c>
      <c r="J100" s="21" t="s">
        <v>174</v>
      </c>
      <c r="K100" s="21" t="s">
        <v>125</v>
      </c>
      <c r="L100" s="24" t="s">
        <v>650</v>
      </c>
      <c r="M100" s="27" t="s">
        <v>651</v>
      </c>
      <c r="N100" s="24">
        <v>0.73699999999999999</v>
      </c>
      <c r="O100" s="24" t="s">
        <v>652</v>
      </c>
      <c r="P100" s="39" t="s">
        <v>653</v>
      </c>
      <c r="Q100" s="24" t="s">
        <v>39</v>
      </c>
      <c r="R100" s="24" t="s">
        <v>654</v>
      </c>
      <c r="S100" s="39" t="s">
        <v>655</v>
      </c>
      <c r="T100" s="24">
        <v>2</v>
      </c>
      <c r="U100" s="24" t="s">
        <v>39</v>
      </c>
      <c r="V100" s="29" t="s">
        <v>39</v>
      </c>
      <c r="W100" s="24" t="s">
        <v>39</v>
      </c>
    </row>
    <row r="101" spans="2:23" ht="63.75" x14ac:dyDescent="0.25">
      <c r="B101" s="28" t="s">
        <v>587</v>
      </c>
      <c r="C101" s="28" t="s">
        <v>340</v>
      </c>
      <c r="D101" s="28" t="s">
        <v>341</v>
      </c>
      <c r="E101" s="28" t="s">
        <v>132</v>
      </c>
      <c r="F101" s="28" t="s">
        <v>323</v>
      </c>
      <c r="G101" s="28" t="s">
        <v>133</v>
      </c>
      <c r="H101" s="22" t="s">
        <v>328</v>
      </c>
      <c r="I101" s="21" t="s">
        <v>124</v>
      </c>
      <c r="J101" s="21" t="s">
        <v>174</v>
      </c>
      <c r="K101" s="21" t="s">
        <v>125</v>
      </c>
      <c r="L101" s="24" t="s">
        <v>650</v>
      </c>
      <c r="M101" s="27" t="s">
        <v>651</v>
      </c>
      <c r="N101" s="24">
        <v>2.5</v>
      </c>
      <c r="O101" s="24" t="s">
        <v>652</v>
      </c>
      <c r="P101" s="39" t="s">
        <v>653</v>
      </c>
      <c r="Q101" s="24" t="s">
        <v>39</v>
      </c>
      <c r="R101" s="24" t="s">
        <v>654</v>
      </c>
      <c r="S101" s="39" t="s">
        <v>655</v>
      </c>
      <c r="T101" s="24" t="s">
        <v>39</v>
      </c>
      <c r="U101" s="24" t="s">
        <v>39</v>
      </c>
      <c r="V101" s="29" t="s">
        <v>39</v>
      </c>
      <c r="W101" s="24" t="s">
        <v>39</v>
      </c>
    </row>
    <row r="102" spans="2:23" ht="63.75" x14ac:dyDescent="0.25">
      <c r="B102" s="28" t="s">
        <v>776</v>
      </c>
      <c r="C102" s="28" t="s">
        <v>774</v>
      </c>
      <c r="D102" s="27" t="s">
        <v>775</v>
      </c>
      <c r="E102" s="28" t="s">
        <v>128</v>
      </c>
      <c r="F102" s="28" t="s">
        <v>323</v>
      </c>
      <c r="G102" s="28" t="s">
        <v>129</v>
      </c>
      <c r="H102" s="22" t="s">
        <v>328</v>
      </c>
      <c r="I102" s="21" t="s">
        <v>124</v>
      </c>
      <c r="J102" s="21" t="s">
        <v>174</v>
      </c>
      <c r="K102" s="21" t="s">
        <v>125</v>
      </c>
      <c r="L102" s="24" t="s">
        <v>650</v>
      </c>
      <c r="M102" s="27" t="s">
        <v>651</v>
      </c>
      <c r="N102" s="24" t="s">
        <v>39</v>
      </c>
      <c r="O102" s="24" t="s">
        <v>652</v>
      </c>
      <c r="P102" s="39" t="s">
        <v>653</v>
      </c>
      <c r="Q102" s="24">
        <v>0.54</v>
      </c>
      <c r="R102" s="24" t="s">
        <v>654</v>
      </c>
      <c r="S102" s="39" t="s">
        <v>655</v>
      </c>
      <c r="T102" s="24" t="s">
        <v>39</v>
      </c>
      <c r="U102" s="24" t="s">
        <v>39</v>
      </c>
      <c r="V102" s="24" t="s">
        <v>39</v>
      </c>
      <c r="W102" s="24" t="s">
        <v>39</v>
      </c>
    </row>
    <row r="103" spans="2:23" ht="38.25" x14ac:dyDescent="0.25">
      <c r="B103" s="37" t="s">
        <v>506</v>
      </c>
      <c r="C103" s="37"/>
      <c r="D103" s="37" t="s">
        <v>342</v>
      </c>
      <c r="E103" s="29" t="s">
        <v>39</v>
      </c>
      <c r="F103" s="29" t="s">
        <v>39</v>
      </c>
      <c r="G103" s="29" t="s">
        <v>39</v>
      </c>
      <c r="H103" s="29" t="s">
        <v>39</v>
      </c>
      <c r="I103" s="29" t="s">
        <v>39</v>
      </c>
      <c r="J103" s="29" t="s">
        <v>39</v>
      </c>
      <c r="K103" s="29" t="s">
        <v>39</v>
      </c>
      <c r="L103" s="29" t="s">
        <v>39</v>
      </c>
      <c r="M103" s="29" t="s">
        <v>39</v>
      </c>
      <c r="N103" s="29" t="s">
        <v>39</v>
      </c>
      <c r="O103" s="29" t="s">
        <v>39</v>
      </c>
      <c r="P103" s="29" t="s">
        <v>39</v>
      </c>
      <c r="Q103" s="29" t="s">
        <v>39</v>
      </c>
      <c r="R103" s="29" t="s">
        <v>39</v>
      </c>
      <c r="S103" s="29" t="s">
        <v>39</v>
      </c>
      <c r="T103" s="29" t="s">
        <v>39</v>
      </c>
      <c r="U103" s="29" t="s">
        <v>39</v>
      </c>
      <c r="V103" s="29" t="s">
        <v>39</v>
      </c>
      <c r="W103" s="29" t="s">
        <v>39</v>
      </c>
    </row>
    <row r="104" spans="2:23" ht="51" x14ac:dyDescent="0.25">
      <c r="B104" s="28" t="s">
        <v>588</v>
      </c>
      <c r="C104" s="28" t="s">
        <v>343</v>
      </c>
      <c r="D104" s="28" t="s">
        <v>344</v>
      </c>
      <c r="E104" s="28" t="s">
        <v>132</v>
      </c>
      <c r="F104" s="28" t="s">
        <v>323</v>
      </c>
      <c r="G104" s="28" t="s">
        <v>154</v>
      </c>
      <c r="H104" s="22" t="s">
        <v>345</v>
      </c>
      <c r="I104" s="21" t="s">
        <v>124</v>
      </c>
      <c r="J104" s="21" t="s">
        <v>39</v>
      </c>
      <c r="K104" s="21" t="s">
        <v>125</v>
      </c>
      <c r="L104" s="24" t="s">
        <v>656</v>
      </c>
      <c r="M104" s="27" t="s">
        <v>657</v>
      </c>
      <c r="N104" s="24">
        <v>0</v>
      </c>
      <c r="O104" s="24" t="s">
        <v>658</v>
      </c>
      <c r="P104" s="39" t="s">
        <v>659</v>
      </c>
      <c r="Q104" s="24">
        <v>1.4</v>
      </c>
      <c r="R104" s="24" t="s">
        <v>39</v>
      </c>
      <c r="S104" s="24" t="s">
        <v>39</v>
      </c>
      <c r="T104" s="24" t="s">
        <v>39</v>
      </c>
      <c r="U104" s="24" t="s">
        <v>39</v>
      </c>
      <c r="V104" s="24" t="s">
        <v>39</v>
      </c>
      <c r="W104" s="24" t="s">
        <v>39</v>
      </c>
    </row>
    <row r="105" spans="2:23" ht="63.75" x14ac:dyDescent="0.25">
      <c r="B105" s="28" t="s">
        <v>589</v>
      </c>
      <c r="C105" s="28" t="s">
        <v>346</v>
      </c>
      <c r="D105" s="28" t="s">
        <v>347</v>
      </c>
      <c r="E105" s="28" t="s">
        <v>128</v>
      </c>
      <c r="F105" s="28" t="s">
        <v>323</v>
      </c>
      <c r="G105" s="28" t="s">
        <v>129</v>
      </c>
      <c r="H105" s="22" t="s">
        <v>345</v>
      </c>
      <c r="I105" s="21" t="s">
        <v>124</v>
      </c>
      <c r="J105" s="21" t="s">
        <v>39</v>
      </c>
      <c r="K105" s="21" t="s">
        <v>125</v>
      </c>
      <c r="L105" s="24" t="s">
        <v>656</v>
      </c>
      <c r="M105" s="27" t="s">
        <v>657</v>
      </c>
      <c r="N105" s="24">
        <v>0.6</v>
      </c>
      <c r="O105" s="24" t="s">
        <v>658</v>
      </c>
      <c r="P105" s="39" t="s">
        <v>659</v>
      </c>
      <c r="Q105" s="24" t="s">
        <v>39</v>
      </c>
      <c r="R105" s="24" t="s">
        <v>39</v>
      </c>
      <c r="S105" s="24" t="s">
        <v>39</v>
      </c>
      <c r="T105" s="24" t="s">
        <v>39</v>
      </c>
      <c r="U105" s="24" t="s">
        <v>39</v>
      </c>
      <c r="V105" s="24" t="s">
        <v>39</v>
      </c>
      <c r="W105" s="24" t="s">
        <v>39</v>
      </c>
    </row>
    <row r="106" spans="2:23" ht="51" x14ac:dyDescent="0.25">
      <c r="B106" s="28" t="s">
        <v>590</v>
      </c>
      <c r="C106" s="28" t="s">
        <v>348</v>
      </c>
      <c r="D106" s="28" t="s">
        <v>349</v>
      </c>
      <c r="E106" s="28" t="s">
        <v>120</v>
      </c>
      <c r="F106" s="28" t="s">
        <v>323</v>
      </c>
      <c r="G106" s="28" t="s">
        <v>122</v>
      </c>
      <c r="H106" s="22" t="s">
        <v>345</v>
      </c>
      <c r="I106" s="21" t="s">
        <v>124</v>
      </c>
      <c r="J106" s="21" t="s">
        <v>39</v>
      </c>
      <c r="K106" s="21" t="s">
        <v>125</v>
      </c>
      <c r="L106" s="24" t="s">
        <v>656</v>
      </c>
      <c r="M106" s="27" t="s">
        <v>657</v>
      </c>
      <c r="N106" s="24">
        <v>0.5</v>
      </c>
      <c r="O106" s="24" t="s">
        <v>658</v>
      </c>
      <c r="P106" s="39" t="s">
        <v>659</v>
      </c>
      <c r="Q106" s="24" t="s">
        <v>39</v>
      </c>
      <c r="R106" s="24" t="s">
        <v>39</v>
      </c>
      <c r="S106" s="24" t="s">
        <v>39</v>
      </c>
      <c r="T106" s="24" t="s">
        <v>39</v>
      </c>
      <c r="U106" s="24" t="s">
        <v>39</v>
      </c>
      <c r="V106" s="24" t="s">
        <v>39</v>
      </c>
      <c r="W106" s="24" t="s">
        <v>39</v>
      </c>
    </row>
    <row r="107" spans="2:23" ht="63.75" x14ac:dyDescent="0.25">
      <c r="B107" s="28" t="s">
        <v>591</v>
      </c>
      <c r="C107" s="28" t="s">
        <v>350</v>
      </c>
      <c r="D107" s="28" t="s">
        <v>351</v>
      </c>
      <c r="E107" s="28" t="s">
        <v>148</v>
      </c>
      <c r="F107" s="28" t="s">
        <v>323</v>
      </c>
      <c r="G107" s="28" t="s">
        <v>166</v>
      </c>
      <c r="H107" s="22" t="s">
        <v>345</v>
      </c>
      <c r="I107" s="21" t="s">
        <v>124</v>
      </c>
      <c r="J107" s="21" t="s">
        <v>39</v>
      </c>
      <c r="K107" s="21" t="s">
        <v>125</v>
      </c>
      <c r="L107" s="24" t="s">
        <v>656</v>
      </c>
      <c r="M107" s="27" t="s">
        <v>657</v>
      </c>
      <c r="N107" s="24">
        <v>0.6</v>
      </c>
      <c r="O107" s="24" t="s">
        <v>658</v>
      </c>
      <c r="P107" s="39" t="s">
        <v>659</v>
      </c>
      <c r="Q107" s="24" t="s">
        <v>39</v>
      </c>
      <c r="R107" s="24" t="s">
        <v>39</v>
      </c>
      <c r="S107" s="24" t="s">
        <v>39</v>
      </c>
      <c r="T107" s="24" t="s">
        <v>39</v>
      </c>
      <c r="U107" s="24" t="s">
        <v>39</v>
      </c>
      <c r="V107" s="24" t="s">
        <v>39</v>
      </c>
      <c r="W107" s="24" t="s">
        <v>39</v>
      </c>
    </row>
    <row r="108" spans="2:23" ht="51" x14ac:dyDescent="0.25">
      <c r="B108" s="28" t="s">
        <v>592</v>
      </c>
      <c r="C108" s="28" t="s">
        <v>352</v>
      </c>
      <c r="D108" s="28" t="s">
        <v>353</v>
      </c>
      <c r="E108" s="28" t="s">
        <v>137</v>
      </c>
      <c r="F108" s="28" t="s">
        <v>323</v>
      </c>
      <c r="G108" s="28" t="s">
        <v>159</v>
      </c>
      <c r="H108" s="22" t="s">
        <v>345</v>
      </c>
      <c r="I108" s="21" t="s">
        <v>124</v>
      </c>
      <c r="J108" s="21" t="s">
        <v>39</v>
      </c>
      <c r="K108" s="21" t="s">
        <v>125</v>
      </c>
      <c r="L108" s="24" t="s">
        <v>656</v>
      </c>
      <c r="M108" s="27" t="s">
        <v>657</v>
      </c>
      <c r="N108" s="24">
        <v>0.21</v>
      </c>
      <c r="O108" s="24" t="s">
        <v>658</v>
      </c>
      <c r="P108" s="39" t="s">
        <v>659</v>
      </c>
      <c r="Q108" s="24" t="s">
        <v>39</v>
      </c>
      <c r="R108" s="24" t="s">
        <v>39</v>
      </c>
      <c r="S108" s="24" t="s">
        <v>39</v>
      </c>
      <c r="T108" s="24" t="s">
        <v>39</v>
      </c>
      <c r="U108" s="24" t="s">
        <v>39</v>
      </c>
      <c r="V108" s="24" t="s">
        <v>39</v>
      </c>
      <c r="W108" s="24" t="s">
        <v>39</v>
      </c>
    </row>
    <row r="109" spans="2:23" ht="38.25" x14ac:dyDescent="0.25">
      <c r="B109" s="37" t="s">
        <v>507</v>
      </c>
      <c r="C109" s="37"/>
      <c r="D109" s="37" t="s">
        <v>354</v>
      </c>
      <c r="E109" s="29" t="s">
        <v>39</v>
      </c>
      <c r="F109" s="29" t="s">
        <v>39</v>
      </c>
      <c r="G109" s="29" t="s">
        <v>39</v>
      </c>
      <c r="H109" s="29" t="s">
        <v>39</v>
      </c>
      <c r="I109" s="29" t="s">
        <v>39</v>
      </c>
      <c r="J109" s="29" t="s">
        <v>39</v>
      </c>
      <c r="K109" s="29" t="s">
        <v>39</v>
      </c>
      <c r="L109" s="29" t="s">
        <v>39</v>
      </c>
      <c r="M109" s="29" t="s">
        <v>39</v>
      </c>
      <c r="N109" s="29" t="s">
        <v>39</v>
      </c>
      <c r="O109" s="29" t="s">
        <v>39</v>
      </c>
      <c r="P109" s="29" t="s">
        <v>39</v>
      </c>
      <c r="Q109" s="29" t="s">
        <v>39</v>
      </c>
      <c r="R109" s="29" t="s">
        <v>39</v>
      </c>
      <c r="S109" s="29" t="s">
        <v>39</v>
      </c>
      <c r="T109" s="29" t="s">
        <v>39</v>
      </c>
      <c r="U109" s="29" t="s">
        <v>39</v>
      </c>
      <c r="V109" s="29" t="s">
        <v>39</v>
      </c>
      <c r="W109" s="29" t="s">
        <v>39</v>
      </c>
    </row>
    <row r="110" spans="2:23" ht="63.75" x14ac:dyDescent="0.25">
      <c r="B110" s="37" t="s">
        <v>508</v>
      </c>
      <c r="C110" s="37"/>
      <c r="D110" s="37" t="s">
        <v>355</v>
      </c>
      <c r="E110" s="29" t="s">
        <v>39</v>
      </c>
      <c r="F110" s="29" t="s">
        <v>39</v>
      </c>
      <c r="G110" s="29" t="s">
        <v>39</v>
      </c>
      <c r="H110" s="29" t="s">
        <v>39</v>
      </c>
      <c r="I110" s="29" t="s">
        <v>39</v>
      </c>
      <c r="J110" s="29" t="s">
        <v>39</v>
      </c>
      <c r="K110" s="29" t="s">
        <v>39</v>
      </c>
      <c r="L110" s="29" t="s">
        <v>39</v>
      </c>
      <c r="M110" s="29" t="s">
        <v>39</v>
      </c>
      <c r="N110" s="29" t="s">
        <v>39</v>
      </c>
      <c r="O110" s="29" t="s">
        <v>39</v>
      </c>
      <c r="P110" s="29" t="s">
        <v>39</v>
      </c>
      <c r="Q110" s="29" t="s">
        <v>39</v>
      </c>
      <c r="R110" s="29" t="s">
        <v>39</v>
      </c>
      <c r="S110" s="29" t="s">
        <v>39</v>
      </c>
      <c r="T110" s="29" t="s">
        <v>39</v>
      </c>
      <c r="U110" s="29" t="s">
        <v>39</v>
      </c>
      <c r="V110" s="29" t="s">
        <v>39</v>
      </c>
      <c r="W110" s="29" t="s">
        <v>39</v>
      </c>
    </row>
    <row r="111" spans="2:23" ht="51" x14ac:dyDescent="0.25">
      <c r="B111" s="52" t="s">
        <v>593</v>
      </c>
      <c r="C111" s="46" t="s">
        <v>356</v>
      </c>
      <c r="D111" s="27" t="s">
        <v>357</v>
      </c>
      <c r="E111" s="27" t="s">
        <v>132</v>
      </c>
      <c r="F111" s="27" t="s">
        <v>358</v>
      </c>
      <c r="G111" s="27" t="s">
        <v>133</v>
      </c>
      <c r="H111" s="27" t="s">
        <v>359</v>
      </c>
      <c r="I111" s="29" t="s">
        <v>124</v>
      </c>
      <c r="J111" s="29" t="s">
        <v>174</v>
      </c>
      <c r="K111" s="29" t="s">
        <v>125</v>
      </c>
      <c r="L111" s="24" t="s">
        <v>39</v>
      </c>
      <c r="M111" s="87" t="s">
        <v>39</v>
      </c>
      <c r="N111" s="24" t="s">
        <v>39</v>
      </c>
      <c r="O111" s="24" t="s">
        <v>39</v>
      </c>
      <c r="P111" s="87" t="s">
        <v>39</v>
      </c>
      <c r="Q111" s="24" t="s">
        <v>39</v>
      </c>
      <c r="R111" s="24" t="s">
        <v>39</v>
      </c>
      <c r="S111" s="87" t="s">
        <v>39</v>
      </c>
      <c r="T111" s="24" t="s">
        <v>39</v>
      </c>
      <c r="U111" s="24" t="s">
        <v>39</v>
      </c>
      <c r="V111" s="87" t="s">
        <v>39</v>
      </c>
      <c r="W111" s="24" t="s">
        <v>39</v>
      </c>
    </row>
    <row r="112" spans="2:23" ht="25.5" x14ac:dyDescent="0.25">
      <c r="B112" s="37" t="s">
        <v>509</v>
      </c>
      <c r="C112" s="37"/>
      <c r="D112" s="37" t="s">
        <v>360</v>
      </c>
      <c r="E112" s="29" t="s">
        <v>39</v>
      </c>
      <c r="F112" s="29" t="s">
        <v>39</v>
      </c>
      <c r="G112" s="29" t="s">
        <v>39</v>
      </c>
      <c r="H112" s="29" t="s">
        <v>39</v>
      </c>
      <c r="I112" s="29" t="s">
        <v>39</v>
      </c>
      <c r="J112" s="29" t="s">
        <v>39</v>
      </c>
      <c r="K112" s="29" t="s">
        <v>39</v>
      </c>
      <c r="L112" s="29" t="s">
        <v>39</v>
      </c>
      <c r="M112" s="29" t="s">
        <v>39</v>
      </c>
      <c r="N112" s="29" t="s">
        <v>39</v>
      </c>
      <c r="O112" s="29" t="s">
        <v>39</v>
      </c>
      <c r="P112" s="29" t="s">
        <v>39</v>
      </c>
      <c r="Q112" s="29" t="s">
        <v>39</v>
      </c>
      <c r="R112" s="29" t="s">
        <v>39</v>
      </c>
      <c r="S112" s="29" t="s">
        <v>39</v>
      </c>
      <c r="T112" s="29" t="s">
        <v>39</v>
      </c>
      <c r="U112" s="29" t="s">
        <v>39</v>
      </c>
      <c r="V112" s="29" t="s">
        <v>39</v>
      </c>
      <c r="W112" s="29" t="s">
        <v>39</v>
      </c>
    </row>
    <row r="113" spans="2:26" ht="25.5" x14ac:dyDescent="0.25">
      <c r="B113" s="37" t="s">
        <v>510</v>
      </c>
      <c r="C113" s="37"/>
      <c r="D113" s="37" t="s">
        <v>361</v>
      </c>
      <c r="E113" s="29" t="s">
        <v>39</v>
      </c>
      <c r="F113" s="29" t="s">
        <v>39</v>
      </c>
      <c r="G113" s="29" t="s">
        <v>39</v>
      </c>
      <c r="H113" s="29" t="s">
        <v>39</v>
      </c>
      <c r="I113" s="29" t="s">
        <v>39</v>
      </c>
      <c r="J113" s="29" t="s">
        <v>39</v>
      </c>
      <c r="K113" s="29" t="s">
        <v>39</v>
      </c>
      <c r="L113" s="29" t="s">
        <v>39</v>
      </c>
      <c r="M113" s="29" t="s">
        <v>39</v>
      </c>
      <c r="N113" s="29" t="s">
        <v>39</v>
      </c>
      <c r="O113" s="29" t="s">
        <v>39</v>
      </c>
      <c r="P113" s="29" t="s">
        <v>39</v>
      </c>
      <c r="Q113" s="29" t="s">
        <v>39</v>
      </c>
      <c r="R113" s="29" t="s">
        <v>39</v>
      </c>
      <c r="S113" s="29" t="s">
        <v>39</v>
      </c>
      <c r="T113" s="29" t="s">
        <v>39</v>
      </c>
      <c r="U113" s="29" t="s">
        <v>39</v>
      </c>
      <c r="V113" s="29" t="s">
        <v>39</v>
      </c>
      <c r="W113" s="29" t="s">
        <v>39</v>
      </c>
    </row>
    <row r="114" spans="2:26" ht="116.25" customHeight="1" x14ac:dyDescent="0.25">
      <c r="B114" s="27" t="s">
        <v>594</v>
      </c>
      <c r="C114" s="27" t="s">
        <v>362</v>
      </c>
      <c r="D114" s="28" t="s">
        <v>363</v>
      </c>
      <c r="E114" s="39" t="s">
        <v>364</v>
      </c>
      <c r="F114" s="39" t="s">
        <v>365</v>
      </c>
      <c r="G114" s="28" t="s">
        <v>133</v>
      </c>
      <c r="H114" s="28" t="s">
        <v>366</v>
      </c>
      <c r="I114" s="29" t="s">
        <v>124</v>
      </c>
      <c r="J114" s="29" t="s">
        <v>39</v>
      </c>
      <c r="K114" s="29" t="s">
        <v>125</v>
      </c>
      <c r="L114" s="29" t="s">
        <v>660</v>
      </c>
      <c r="M114" s="27" t="s">
        <v>661</v>
      </c>
      <c r="N114" s="29">
        <v>138</v>
      </c>
      <c r="O114" s="85" t="s">
        <v>662</v>
      </c>
      <c r="P114" s="21" t="s">
        <v>663</v>
      </c>
      <c r="Q114" s="85">
        <v>35</v>
      </c>
      <c r="R114" s="24" t="s">
        <v>39</v>
      </c>
      <c r="S114" s="24" t="s">
        <v>39</v>
      </c>
      <c r="T114" s="24" t="s">
        <v>39</v>
      </c>
      <c r="U114" s="24" t="s">
        <v>39</v>
      </c>
      <c r="V114" s="24" t="s">
        <v>39</v>
      </c>
      <c r="W114" s="24" t="s">
        <v>39</v>
      </c>
    </row>
    <row r="115" spans="2:26" ht="51" x14ac:dyDescent="0.25">
      <c r="B115" s="37" t="s">
        <v>511</v>
      </c>
      <c r="C115" s="37"/>
      <c r="D115" s="37" t="s">
        <v>367</v>
      </c>
      <c r="E115" s="29" t="s">
        <v>39</v>
      </c>
      <c r="F115" s="29" t="s">
        <v>39</v>
      </c>
      <c r="G115" s="29" t="s">
        <v>39</v>
      </c>
      <c r="H115" s="29" t="s">
        <v>39</v>
      </c>
      <c r="I115" s="29" t="s">
        <v>39</v>
      </c>
      <c r="J115" s="29" t="s">
        <v>39</v>
      </c>
      <c r="K115" s="29" t="s">
        <v>39</v>
      </c>
      <c r="L115" s="29" t="s">
        <v>39</v>
      </c>
      <c r="M115" s="29" t="s">
        <v>39</v>
      </c>
      <c r="N115" s="29" t="s">
        <v>39</v>
      </c>
      <c r="O115" s="29" t="s">
        <v>39</v>
      </c>
      <c r="P115" s="29" t="s">
        <v>39</v>
      </c>
      <c r="Q115" s="29" t="s">
        <v>39</v>
      </c>
      <c r="R115" s="29" t="s">
        <v>39</v>
      </c>
      <c r="S115" s="29" t="s">
        <v>39</v>
      </c>
      <c r="T115" s="29" t="s">
        <v>39</v>
      </c>
      <c r="U115" s="29" t="s">
        <v>39</v>
      </c>
      <c r="V115" s="29" t="s">
        <v>39</v>
      </c>
      <c r="W115" s="29" t="s">
        <v>39</v>
      </c>
    </row>
    <row r="116" spans="2:26" ht="63.75" x14ac:dyDescent="0.25">
      <c r="B116" s="27" t="s">
        <v>595</v>
      </c>
      <c r="C116" s="27" t="s">
        <v>368</v>
      </c>
      <c r="D116" s="27" t="s">
        <v>369</v>
      </c>
      <c r="E116" s="27" t="s">
        <v>370</v>
      </c>
      <c r="F116" s="27" t="s">
        <v>365</v>
      </c>
      <c r="G116" s="27" t="s">
        <v>371</v>
      </c>
      <c r="H116" s="27" t="s">
        <v>372</v>
      </c>
      <c r="I116" s="29" t="s">
        <v>124</v>
      </c>
      <c r="J116" s="29" t="s">
        <v>39</v>
      </c>
      <c r="K116" s="29" t="s">
        <v>125</v>
      </c>
      <c r="L116" s="24" t="s">
        <v>664</v>
      </c>
      <c r="M116" s="39" t="s">
        <v>665</v>
      </c>
      <c r="N116" s="24">
        <v>8155</v>
      </c>
      <c r="O116" s="24" t="s">
        <v>39</v>
      </c>
      <c r="P116" s="24" t="s">
        <v>39</v>
      </c>
      <c r="Q116" s="24" t="s">
        <v>39</v>
      </c>
      <c r="R116" s="24" t="s">
        <v>39</v>
      </c>
      <c r="S116" s="24" t="s">
        <v>39</v>
      </c>
      <c r="T116" s="24" t="s">
        <v>39</v>
      </c>
      <c r="U116" s="24" t="s">
        <v>39</v>
      </c>
      <c r="V116" s="24" t="s">
        <v>39</v>
      </c>
      <c r="W116" s="24" t="s">
        <v>39</v>
      </c>
    </row>
    <row r="117" spans="2:26" ht="76.5" customHeight="1" x14ac:dyDescent="0.25">
      <c r="B117" s="37" t="s">
        <v>512</v>
      </c>
      <c r="C117" s="37"/>
      <c r="D117" s="37" t="s">
        <v>373</v>
      </c>
      <c r="E117" s="29" t="s">
        <v>39</v>
      </c>
      <c r="F117" s="29" t="s">
        <v>39</v>
      </c>
      <c r="G117" s="29" t="s">
        <v>39</v>
      </c>
      <c r="H117" s="29" t="s">
        <v>39</v>
      </c>
      <c r="I117" s="29" t="s">
        <v>39</v>
      </c>
      <c r="J117" s="29" t="s">
        <v>39</v>
      </c>
      <c r="K117" s="29" t="s">
        <v>39</v>
      </c>
      <c r="L117" s="29" t="s">
        <v>39</v>
      </c>
      <c r="M117" s="29" t="s">
        <v>39</v>
      </c>
      <c r="N117" s="29" t="s">
        <v>39</v>
      </c>
      <c r="O117" s="29" t="s">
        <v>39</v>
      </c>
      <c r="P117" s="29" t="s">
        <v>39</v>
      </c>
      <c r="Q117" s="29" t="s">
        <v>39</v>
      </c>
      <c r="R117" s="29" t="s">
        <v>39</v>
      </c>
      <c r="S117" s="29" t="s">
        <v>39</v>
      </c>
      <c r="T117" s="29" t="s">
        <v>39</v>
      </c>
      <c r="U117" s="29" t="s">
        <v>39</v>
      </c>
      <c r="V117" s="29" t="s">
        <v>39</v>
      </c>
      <c r="W117" s="29" t="s">
        <v>39</v>
      </c>
    </row>
    <row r="118" spans="2:26" ht="165" customHeight="1" x14ac:dyDescent="0.25">
      <c r="B118" s="27" t="s">
        <v>596</v>
      </c>
      <c r="C118" s="46" t="s">
        <v>374</v>
      </c>
      <c r="D118" s="27" t="s">
        <v>375</v>
      </c>
      <c r="E118" s="27" t="s">
        <v>376</v>
      </c>
      <c r="F118" s="27" t="s">
        <v>365</v>
      </c>
      <c r="G118" s="27" t="s">
        <v>122</v>
      </c>
      <c r="H118" s="27" t="s">
        <v>377</v>
      </c>
      <c r="I118" s="29" t="s">
        <v>124</v>
      </c>
      <c r="J118" s="29" t="s">
        <v>39</v>
      </c>
      <c r="K118" s="29" t="s">
        <v>125</v>
      </c>
      <c r="L118" s="24" t="s">
        <v>666</v>
      </c>
      <c r="M118" s="39" t="s">
        <v>667</v>
      </c>
      <c r="N118" s="24">
        <v>189</v>
      </c>
      <c r="O118" s="24" t="s">
        <v>668</v>
      </c>
      <c r="P118" s="39" t="s">
        <v>669</v>
      </c>
      <c r="Q118" s="29" t="s">
        <v>39</v>
      </c>
      <c r="R118" s="39" t="s">
        <v>670</v>
      </c>
      <c r="S118" s="39" t="s">
        <v>671</v>
      </c>
      <c r="T118" s="29">
        <v>187</v>
      </c>
      <c r="U118" s="39" t="s">
        <v>672</v>
      </c>
      <c r="V118" s="39" t="s">
        <v>673</v>
      </c>
      <c r="W118" s="29" t="s">
        <v>39</v>
      </c>
      <c r="X118" s="24" t="s">
        <v>674</v>
      </c>
      <c r="Y118" s="27" t="s">
        <v>675</v>
      </c>
      <c r="Z118" s="27">
        <v>1.714</v>
      </c>
    </row>
    <row r="119" spans="2:26" ht="165" customHeight="1" x14ac:dyDescent="0.25">
      <c r="B119" s="27" t="s">
        <v>597</v>
      </c>
      <c r="C119" s="46" t="s">
        <v>378</v>
      </c>
      <c r="D119" s="27" t="s">
        <v>379</v>
      </c>
      <c r="E119" s="27" t="s">
        <v>380</v>
      </c>
      <c r="F119" s="27" t="s">
        <v>365</v>
      </c>
      <c r="G119" s="27" t="s">
        <v>166</v>
      </c>
      <c r="H119" s="27" t="s">
        <v>377</v>
      </c>
      <c r="I119" s="29" t="s">
        <v>124</v>
      </c>
      <c r="J119" s="29" t="s">
        <v>39</v>
      </c>
      <c r="K119" s="29" t="s">
        <v>125</v>
      </c>
      <c r="L119" s="24" t="s">
        <v>666</v>
      </c>
      <c r="M119" s="39" t="s">
        <v>667</v>
      </c>
      <c r="N119" s="24">
        <v>206</v>
      </c>
      <c r="O119" s="24" t="s">
        <v>668</v>
      </c>
      <c r="P119" s="39" t="s">
        <v>669</v>
      </c>
      <c r="Q119" s="29">
        <v>1156</v>
      </c>
      <c r="R119" s="39" t="s">
        <v>670</v>
      </c>
      <c r="S119" s="39" t="s">
        <v>671</v>
      </c>
      <c r="T119" s="29">
        <v>389</v>
      </c>
      <c r="U119" s="39" t="s">
        <v>672</v>
      </c>
      <c r="V119" s="39" t="s">
        <v>673</v>
      </c>
      <c r="W119" s="29" t="s">
        <v>39</v>
      </c>
      <c r="X119" s="24" t="s">
        <v>674</v>
      </c>
      <c r="Y119" s="27" t="s">
        <v>675</v>
      </c>
      <c r="Z119" s="24">
        <v>3.38</v>
      </c>
    </row>
    <row r="120" spans="2:26" ht="165.75" x14ac:dyDescent="0.25">
      <c r="B120" s="27" t="s">
        <v>598</v>
      </c>
      <c r="C120" s="46" t="s">
        <v>381</v>
      </c>
      <c r="D120" s="27" t="s">
        <v>382</v>
      </c>
      <c r="E120" s="27" t="s">
        <v>383</v>
      </c>
      <c r="F120" s="27" t="s">
        <v>365</v>
      </c>
      <c r="G120" s="27" t="s">
        <v>384</v>
      </c>
      <c r="H120" s="27" t="s">
        <v>377</v>
      </c>
      <c r="I120" s="29" t="s">
        <v>124</v>
      </c>
      <c r="J120" s="29" t="s">
        <v>39</v>
      </c>
      <c r="K120" s="29" t="s">
        <v>125</v>
      </c>
      <c r="L120" s="24" t="s">
        <v>666</v>
      </c>
      <c r="M120" s="39" t="s">
        <v>667</v>
      </c>
      <c r="N120" s="24" t="s">
        <v>39</v>
      </c>
      <c r="O120" s="24" t="s">
        <v>668</v>
      </c>
      <c r="P120" s="39" t="s">
        <v>669</v>
      </c>
      <c r="Q120" s="33">
        <v>3207</v>
      </c>
      <c r="R120" s="39" t="s">
        <v>670</v>
      </c>
      <c r="S120" s="39" t="s">
        <v>671</v>
      </c>
      <c r="T120" s="29">
        <v>17</v>
      </c>
      <c r="U120" s="39" t="s">
        <v>672</v>
      </c>
      <c r="V120" s="39" t="s">
        <v>673</v>
      </c>
      <c r="W120" s="29" t="s">
        <v>39</v>
      </c>
      <c r="X120" s="24" t="s">
        <v>674</v>
      </c>
      <c r="Y120" s="27" t="s">
        <v>675</v>
      </c>
      <c r="Z120" s="24">
        <v>0.65</v>
      </c>
    </row>
    <row r="121" spans="2:26" ht="165.75" x14ac:dyDescent="0.25">
      <c r="B121" s="27" t="s">
        <v>599</v>
      </c>
      <c r="C121" s="46" t="s">
        <v>385</v>
      </c>
      <c r="D121" s="27" t="s">
        <v>386</v>
      </c>
      <c r="E121" s="27" t="s">
        <v>364</v>
      </c>
      <c r="F121" s="27" t="s">
        <v>365</v>
      </c>
      <c r="G121" s="27" t="s">
        <v>133</v>
      </c>
      <c r="H121" s="27" t="s">
        <v>377</v>
      </c>
      <c r="I121" s="29" t="s">
        <v>124</v>
      </c>
      <c r="J121" s="29" t="s">
        <v>39</v>
      </c>
      <c r="K121" s="29" t="s">
        <v>125</v>
      </c>
      <c r="L121" s="24" t="s">
        <v>666</v>
      </c>
      <c r="M121" s="39" t="s">
        <v>667</v>
      </c>
      <c r="N121" s="24">
        <v>447</v>
      </c>
      <c r="O121" s="24" t="s">
        <v>668</v>
      </c>
      <c r="P121" s="39" t="s">
        <v>669</v>
      </c>
      <c r="Q121" s="29" t="s">
        <v>39</v>
      </c>
      <c r="R121" s="39" t="s">
        <v>670</v>
      </c>
      <c r="S121" s="39" t="s">
        <v>671</v>
      </c>
      <c r="T121" s="29">
        <v>838</v>
      </c>
      <c r="U121" s="39" t="s">
        <v>672</v>
      </c>
      <c r="V121" s="39" t="s">
        <v>673</v>
      </c>
      <c r="W121" s="29">
        <v>255</v>
      </c>
      <c r="X121" s="24" t="s">
        <v>674</v>
      </c>
      <c r="Y121" s="27" t="s">
        <v>675</v>
      </c>
      <c r="Z121" s="24">
        <v>7.52</v>
      </c>
    </row>
    <row r="122" spans="2:26" ht="165.75" x14ac:dyDescent="0.25">
      <c r="B122" s="27" t="s">
        <v>600</v>
      </c>
      <c r="C122" s="46" t="s">
        <v>387</v>
      </c>
      <c r="D122" s="27" t="s">
        <v>388</v>
      </c>
      <c r="E122" s="27" t="s">
        <v>389</v>
      </c>
      <c r="F122" s="27" t="s">
        <v>365</v>
      </c>
      <c r="G122" s="27" t="s">
        <v>129</v>
      </c>
      <c r="H122" s="27" t="s">
        <v>377</v>
      </c>
      <c r="I122" s="29" t="s">
        <v>124</v>
      </c>
      <c r="J122" s="29" t="s">
        <v>39</v>
      </c>
      <c r="K122" s="29" t="s">
        <v>125</v>
      </c>
      <c r="L122" s="24" t="s">
        <v>666</v>
      </c>
      <c r="M122" s="39" t="s">
        <v>667</v>
      </c>
      <c r="N122" s="24">
        <v>86</v>
      </c>
      <c r="O122" s="24" t="s">
        <v>668</v>
      </c>
      <c r="P122" s="39" t="s">
        <v>669</v>
      </c>
      <c r="Q122" s="20">
        <v>151</v>
      </c>
      <c r="R122" s="39" t="s">
        <v>670</v>
      </c>
      <c r="S122" s="39" t="s">
        <v>671</v>
      </c>
      <c r="T122" s="29">
        <v>607</v>
      </c>
      <c r="U122" s="39" t="s">
        <v>672</v>
      </c>
      <c r="V122" s="39" t="s">
        <v>673</v>
      </c>
      <c r="W122" s="29">
        <v>372</v>
      </c>
      <c r="X122" s="24" t="s">
        <v>674</v>
      </c>
      <c r="Y122" s="27" t="s">
        <v>675</v>
      </c>
      <c r="Z122" s="24">
        <v>0.99</v>
      </c>
    </row>
    <row r="123" spans="2:26" ht="165.75" x14ac:dyDescent="0.25">
      <c r="B123" s="27" t="s">
        <v>601</v>
      </c>
      <c r="C123" s="27" t="s">
        <v>390</v>
      </c>
      <c r="D123" s="27" t="s">
        <v>773</v>
      </c>
      <c r="E123" s="27" t="s">
        <v>376</v>
      </c>
      <c r="F123" s="27" t="s">
        <v>365</v>
      </c>
      <c r="G123" s="27" t="s">
        <v>122</v>
      </c>
      <c r="H123" s="27" t="s">
        <v>377</v>
      </c>
      <c r="I123" s="29" t="s">
        <v>124</v>
      </c>
      <c r="J123" s="29" t="s">
        <v>39</v>
      </c>
      <c r="K123" s="29" t="s">
        <v>125</v>
      </c>
      <c r="L123" s="24" t="s">
        <v>666</v>
      </c>
      <c r="M123" s="39" t="s">
        <v>667</v>
      </c>
      <c r="N123" s="24">
        <v>108</v>
      </c>
      <c r="O123" s="24" t="s">
        <v>668</v>
      </c>
      <c r="P123" s="39" t="s">
        <v>669</v>
      </c>
      <c r="Q123" s="29" t="s">
        <v>39</v>
      </c>
      <c r="R123" s="39" t="s">
        <v>670</v>
      </c>
      <c r="S123" s="39" t="s">
        <v>671</v>
      </c>
      <c r="T123" s="29">
        <v>108</v>
      </c>
      <c r="U123" s="39" t="s">
        <v>672</v>
      </c>
      <c r="V123" s="39" t="s">
        <v>673</v>
      </c>
      <c r="W123" s="29" t="s">
        <v>39</v>
      </c>
      <c r="X123" s="24" t="s">
        <v>674</v>
      </c>
      <c r="Y123" s="27" t="s">
        <v>675</v>
      </c>
      <c r="Z123" s="24" t="s">
        <v>39</v>
      </c>
    </row>
    <row r="124" spans="2:26" ht="165.75" x14ac:dyDescent="0.25">
      <c r="B124" s="27" t="s">
        <v>602</v>
      </c>
      <c r="C124" s="27" t="s">
        <v>391</v>
      </c>
      <c r="D124" s="27" t="s">
        <v>392</v>
      </c>
      <c r="E124" s="27" t="s">
        <v>393</v>
      </c>
      <c r="F124" s="27" t="s">
        <v>365</v>
      </c>
      <c r="G124" s="27" t="s">
        <v>384</v>
      </c>
      <c r="H124" s="27" t="s">
        <v>377</v>
      </c>
      <c r="I124" s="29" t="s">
        <v>124</v>
      </c>
      <c r="J124" s="29" t="s">
        <v>39</v>
      </c>
      <c r="K124" s="29" t="s">
        <v>125</v>
      </c>
      <c r="L124" s="24" t="s">
        <v>666</v>
      </c>
      <c r="M124" s="39" t="s">
        <v>667</v>
      </c>
      <c r="N124" s="24" t="s">
        <v>39</v>
      </c>
      <c r="O124" s="24" t="s">
        <v>668</v>
      </c>
      <c r="P124" s="39" t="s">
        <v>669</v>
      </c>
      <c r="Q124" s="29">
        <v>565</v>
      </c>
      <c r="R124" s="39" t="s">
        <v>670</v>
      </c>
      <c r="S124" s="39" t="s">
        <v>671</v>
      </c>
      <c r="T124" s="29" t="s">
        <v>39</v>
      </c>
      <c r="U124" s="39" t="s">
        <v>672</v>
      </c>
      <c r="V124" s="39" t="s">
        <v>673</v>
      </c>
      <c r="W124" s="29" t="s">
        <v>39</v>
      </c>
      <c r="X124" s="24" t="s">
        <v>674</v>
      </c>
      <c r="Y124" s="27" t="s">
        <v>675</v>
      </c>
      <c r="Z124" s="24" t="s">
        <v>676</v>
      </c>
    </row>
    <row r="125" spans="2:26" ht="165.75" x14ac:dyDescent="0.25">
      <c r="B125" s="27" t="s">
        <v>603</v>
      </c>
      <c r="C125" s="27" t="s">
        <v>394</v>
      </c>
      <c r="D125" s="27" t="s">
        <v>395</v>
      </c>
      <c r="E125" s="27" t="s">
        <v>364</v>
      </c>
      <c r="F125" s="27" t="s">
        <v>365</v>
      </c>
      <c r="G125" s="27" t="s">
        <v>133</v>
      </c>
      <c r="H125" s="27" t="s">
        <v>377</v>
      </c>
      <c r="I125" s="29" t="s">
        <v>124</v>
      </c>
      <c r="J125" s="29" t="s">
        <v>39</v>
      </c>
      <c r="K125" s="29" t="s">
        <v>125</v>
      </c>
      <c r="L125" s="24" t="s">
        <v>666</v>
      </c>
      <c r="M125" s="39" t="s">
        <v>667</v>
      </c>
      <c r="N125" s="24" t="s">
        <v>39</v>
      </c>
      <c r="O125" s="24" t="s">
        <v>668</v>
      </c>
      <c r="P125" s="39" t="s">
        <v>669</v>
      </c>
      <c r="Q125" s="29" t="s">
        <v>39</v>
      </c>
      <c r="R125" s="39" t="s">
        <v>670</v>
      </c>
      <c r="S125" s="39" t="s">
        <v>671</v>
      </c>
      <c r="T125" s="29">
        <v>220</v>
      </c>
      <c r="U125" s="39" t="s">
        <v>672</v>
      </c>
      <c r="V125" s="39" t="s">
        <v>673</v>
      </c>
      <c r="W125" s="29">
        <v>220</v>
      </c>
      <c r="X125" s="24" t="s">
        <v>674</v>
      </c>
      <c r="Y125" s="27" t="s">
        <v>675</v>
      </c>
      <c r="Z125" s="24" t="s">
        <v>676</v>
      </c>
    </row>
    <row r="126" spans="2:26" ht="166.5" customHeight="1" x14ac:dyDescent="0.25">
      <c r="B126" s="27" t="s">
        <v>604</v>
      </c>
      <c r="C126" s="27" t="s">
        <v>396</v>
      </c>
      <c r="D126" s="27" t="s">
        <v>397</v>
      </c>
      <c r="E126" s="27" t="s">
        <v>389</v>
      </c>
      <c r="F126" s="27" t="s">
        <v>365</v>
      </c>
      <c r="G126" s="27" t="s">
        <v>129</v>
      </c>
      <c r="H126" s="27" t="s">
        <v>377</v>
      </c>
      <c r="I126" s="29" t="s">
        <v>124</v>
      </c>
      <c r="J126" s="29" t="s">
        <v>39</v>
      </c>
      <c r="K126" s="29" t="s">
        <v>125</v>
      </c>
      <c r="L126" s="24" t="s">
        <v>666</v>
      </c>
      <c r="M126" s="39" t="s">
        <v>667</v>
      </c>
      <c r="N126" s="24" t="s">
        <v>39</v>
      </c>
      <c r="O126" s="24" t="s">
        <v>668</v>
      </c>
      <c r="P126" s="39" t="s">
        <v>669</v>
      </c>
      <c r="Q126" s="29" t="s">
        <v>39</v>
      </c>
      <c r="R126" s="39" t="s">
        <v>670</v>
      </c>
      <c r="S126" s="39" t="s">
        <v>671</v>
      </c>
      <c r="T126" s="29">
        <v>112</v>
      </c>
      <c r="U126" s="39" t="s">
        <v>672</v>
      </c>
      <c r="V126" s="39" t="s">
        <v>673</v>
      </c>
      <c r="W126" s="29" t="s">
        <v>39</v>
      </c>
      <c r="X126" s="24" t="s">
        <v>674</v>
      </c>
      <c r="Y126" s="27" t="s">
        <v>675</v>
      </c>
      <c r="Z126" s="24">
        <v>1.6</v>
      </c>
    </row>
    <row r="127" spans="2:26" ht="25.5" x14ac:dyDescent="0.25">
      <c r="B127" s="37" t="s">
        <v>513</v>
      </c>
      <c r="C127" s="37"/>
      <c r="D127" s="37" t="s">
        <v>398</v>
      </c>
      <c r="E127" s="27" t="s">
        <v>39</v>
      </c>
      <c r="F127" s="27" t="s">
        <v>39</v>
      </c>
      <c r="G127" s="27" t="s">
        <v>39</v>
      </c>
      <c r="H127" s="27" t="s">
        <v>39</v>
      </c>
      <c r="I127" s="27" t="s">
        <v>39</v>
      </c>
      <c r="J127" s="27" t="s">
        <v>39</v>
      </c>
      <c r="K127" s="27" t="s">
        <v>39</v>
      </c>
      <c r="L127" s="27" t="s">
        <v>39</v>
      </c>
      <c r="M127" s="27" t="s">
        <v>39</v>
      </c>
      <c r="N127" s="27" t="s">
        <v>39</v>
      </c>
      <c r="O127" s="27" t="s">
        <v>39</v>
      </c>
      <c r="P127" s="27" t="s">
        <v>39</v>
      </c>
      <c r="Q127" s="27" t="s">
        <v>39</v>
      </c>
      <c r="R127" s="27" t="s">
        <v>39</v>
      </c>
      <c r="S127" s="27" t="s">
        <v>39</v>
      </c>
      <c r="T127" s="27" t="s">
        <v>39</v>
      </c>
      <c r="U127" s="27" t="s">
        <v>39</v>
      </c>
      <c r="V127" s="27" t="s">
        <v>39</v>
      </c>
      <c r="W127" s="27" t="s">
        <v>39</v>
      </c>
    </row>
    <row r="128" spans="2:26" ht="127.5" x14ac:dyDescent="0.25">
      <c r="B128" s="27" t="s">
        <v>605</v>
      </c>
      <c r="C128" s="27" t="s">
        <v>399</v>
      </c>
      <c r="D128" s="28" t="s">
        <v>400</v>
      </c>
      <c r="E128" s="22" t="s">
        <v>132</v>
      </c>
      <c r="F128" s="39" t="s">
        <v>365</v>
      </c>
      <c r="G128" s="28" t="s">
        <v>133</v>
      </c>
      <c r="H128" s="28" t="s">
        <v>401</v>
      </c>
      <c r="I128" s="29" t="s">
        <v>124</v>
      </c>
      <c r="J128" s="29" t="s">
        <v>39</v>
      </c>
      <c r="K128" s="29" t="s">
        <v>125</v>
      </c>
      <c r="L128" s="29" t="s">
        <v>677</v>
      </c>
      <c r="M128" s="27" t="s">
        <v>678</v>
      </c>
      <c r="N128" s="24">
        <v>25</v>
      </c>
      <c r="O128" s="85" t="s">
        <v>679</v>
      </c>
      <c r="P128" s="22" t="s">
        <v>680</v>
      </c>
      <c r="Q128" s="85" t="s">
        <v>39</v>
      </c>
      <c r="R128" s="24" t="s">
        <v>681</v>
      </c>
      <c r="S128" s="27" t="s">
        <v>682</v>
      </c>
      <c r="T128" s="24" t="s">
        <v>39</v>
      </c>
      <c r="U128" s="24" t="s">
        <v>683</v>
      </c>
      <c r="V128" s="27" t="s">
        <v>684</v>
      </c>
      <c r="W128" s="24">
        <v>1</v>
      </c>
    </row>
    <row r="129" spans="2:23" ht="117" customHeight="1" x14ac:dyDescent="0.25">
      <c r="B129" s="27" t="s">
        <v>606</v>
      </c>
      <c r="C129" s="27" t="s">
        <v>402</v>
      </c>
      <c r="D129" s="27" t="s">
        <v>403</v>
      </c>
      <c r="E129" s="39" t="s">
        <v>120</v>
      </c>
      <c r="F129" s="39" t="s">
        <v>365</v>
      </c>
      <c r="G129" s="27" t="s">
        <v>122</v>
      </c>
      <c r="H129" s="27" t="s">
        <v>401</v>
      </c>
      <c r="I129" s="29" t="s">
        <v>124</v>
      </c>
      <c r="J129" s="29" t="s">
        <v>39</v>
      </c>
      <c r="K129" s="29" t="s">
        <v>125</v>
      </c>
      <c r="L129" s="29" t="s">
        <v>677</v>
      </c>
      <c r="M129" s="27" t="s">
        <v>678</v>
      </c>
      <c r="N129" s="29">
        <v>16</v>
      </c>
      <c r="O129" s="85" t="s">
        <v>679</v>
      </c>
      <c r="P129" s="22" t="s">
        <v>680</v>
      </c>
      <c r="Q129" s="85" t="s">
        <v>39</v>
      </c>
      <c r="R129" s="24" t="s">
        <v>681</v>
      </c>
      <c r="S129" s="27" t="s">
        <v>682</v>
      </c>
      <c r="T129" s="24" t="s">
        <v>39</v>
      </c>
      <c r="U129" s="24" t="s">
        <v>683</v>
      </c>
      <c r="V129" s="27" t="s">
        <v>684</v>
      </c>
      <c r="W129" s="24">
        <v>1</v>
      </c>
    </row>
    <row r="130" spans="2:23" ht="116.25" customHeight="1" x14ac:dyDescent="0.25">
      <c r="B130" s="27" t="s">
        <v>607</v>
      </c>
      <c r="C130" s="27" t="s">
        <v>404</v>
      </c>
      <c r="D130" s="28" t="s">
        <v>405</v>
      </c>
      <c r="E130" s="22" t="s">
        <v>128</v>
      </c>
      <c r="F130" s="39" t="s">
        <v>365</v>
      </c>
      <c r="G130" s="28" t="s">
        <v>129</v>
      </c>
      <c r="H130" s="28" t="s">
        <v>401</v>
      </c>
      <c r="I130" s="29" t="s">
        <v>124</v>
      </c>
      <c r="J130" s="29" t="s">
        <v>39</v>
      </c>
      <c r="K130" s="29" t="s">
        <v>125</v>
      </c>
      <c r="L130" s="29" t="s">
        <v>677</v>
      </c>
      <c r="M130" s="27" t="s">
        <v>678</v>
      </c>
      <c r="N130" s="24">
        <v>1.9</v>
      </c>
      <c r="O130" s="85" t="s">
        <v>679</v>
      </c>
      <c r="P130" s="28" t="s">
        <v>680</v>
      </c>
      <c r="Q130" s="90" t="s">
        <v>39</v>
      </c>
      <c r="R130" s="24" t="s">
        <v>681</v>
      </c>
      <c r="S130" s="27" t="s">
        <v>682</v>
      </c>
      <c r="T130" s="24">
        <v>19</v>
      </c>
      <c r="U130" s="24" t="s">
        <v>683</v>
      </c>
      <c r="V130" s="27" t="s">
        <v>684</v>
      </c>
      <c r="W130" s="24" t="s">
        <v>39</v>
      </c>
    </row>
    <row r="131" spans="2:23" ht="127.5" x14ac:dyDescent="0.25">
      <c r="B131" s="27" t="s">
        <v>608</v>
      </c>
      <c r="C131" s="27" t="s">
        <v>406</v>
      </c>
      <c r="D131" s="28" t="s">
        <v>407</v>
      </c>
      <c r="E131" s="22" t="s">
        <v>137</v>
      </c>
      <c r="F131" s="39" t="s">
        <v>365</v>
      </c>
      <c r="G131" s="28" t="s">
        <v>159</v>
      </c>
      <c r="H131" s="28" t="s">
        <v>401</v>
      </c>
      <c r="I131" s="29" t="s">
        <v>124</v>
      </c>
      <c r="J131" s="29" t="s">
        <v>39</v>
      </c>
      <c r="K131" s="29" t="s">
        <v>125</v>
      </c>
      <c r="L131" s="29" t="s">
        <v>677</v>
      </c>
      <c r="M131" s="27" t="s">
        <v>678</v>
      </c>
      <c r="N131" s="29">
        <v>2.2000000000000002</v>
      </c>
      <c r="O131" s="85" t="s">
        <v>679</v>
      </c>
      <c r="P131" s="28" t="s">
        <v>680</v>
      </c>
      <c r="Q131" s="85" t="s">
        <v>39</v>
      </c>
      <c r="R131" s="24" t="s">
        <v>681</v>
      </c>
      <c r="S131" s="27" t="s">
        <v>682</v>
      </c>
      <c r="T131" s="24" t="s">
        <v>39</v>
      </c>
      <c r="U131" s="24" t="s">
        <v>683</v>
      </c>
      <c r="V131" s="27" t="s">
        <v>684</v>
      </c>
      <c r="W131" s="24">
        <v>1</v>
      </c>
    </row>
    <row r="132" spans="2:23" ht="127.5" x14ac:dyDescent="0.25">
      <c r="B132" s="45" t="s">
        <v>609</v>
      </c>
      <c r="C132" s="39" t="s">
        <v>408</v>
      </c>
      <c r="D132" s="27" t="s">
        <v>409</v>
      </c>
      <c r="E132" s="39" t="s">
        <v>128</v>
      </c>
      <c r="F132" s="39" t="s">
        <v>365</v>
      </c>
      <c r="G132" s="39" t="s">
        <v>129</v>
      </c>
      <c r="H132" s="27" t="s">
        <v>401</v>
      </c>
      <c r="I132" s="24" t="s">
        <v>124</v>
      </c>
      <c r="J132" s="24" t="s">
        <v>39</v>
      </c>
      <c r="K132" s="24" t="s">
        <v>125</v>
      </c>
      <c r="L132" s="24" t="s">
        <v>677</v>
      </c>
      <c r="M132" s="27" t="s">
        <v>678</v>
      </c>
      <c r="N132" s="24">
        <v>2</v>
      </c>
      <c r="O132" s="24" t="s">
        <v>679</v>
      </c>
      <c r="P132" s="27" t="s">
        <v>680</v>
      </c>
      <c r="Q132" s="24" t="s">
        <v>39</v>
      </c>
      <c r="R132" s="24" t="s">
        <v>681</v>
      </c>
      <c r="S132" s="27" t="s">
        <v>682</v>
      </c>
      <c r="T132" s="24">
        <v>1</v>
      </c>
      <c r="U132" s="24" t="s">
        <v>683</v>
      </c>
      <c r="V132" s="27" t="s">
        <v>684</v>
      </c>
      <c r="W132" s="24" t="s">
        <v>39</v>
      </c>
    </row>
    <row r="133" spans="2:23" ht="117.75" customHeight="1" x14ac:dyDescent="0.25">
      <c r="B133" s="19" t="s">
        <v>717</v>
      </c>
      <c r="C133" s="46" t="s">
        <v>410</v>
      </c>
      <c r="D133" s="27" t="s">
        <v>411</v>
      </c>
      <c r="E133" s="39" t="s">
        <v>148</v>
      </c>
      <c r="F133" s="39" t="s">
        <v>365</v>
      </c>
      <c r="G133" s="39" t="s">
        <v>166</v>
      </c>
      <c r="H133" s="27" t="s">
        <v>401</v>
      </c>
      <c r="I133" s="27" t="s">
        <v>401</v>
      </c>
      <c r="J133" s="24" t="s">
        <v>39</v>
      </c>
      <c r="K133" s="24" t="s">
        <v>125</v>
      </c>
      <c r="L133" s="24" t="s">
        <v>677</v>
      </c>
      <c r="M133" s="27" t="s">
        <v>678</v>
      </c>
      <c r="N133" s="24" t="s">
        <v>39</v>
      </c>
      <c r="O133" s="24" t="s">
        <v>679</v>
      </c>
      <c r="P133" s="27" t="s">
        <v>680</v>
      </c>
      <c r="Q133" s="24">
        <v>1</v>
      </c>
      <c r="R133" s="24" t="s">
        <v>681</v>
      </c>
      <c r="S133" s="27" t="s">
        <v>682</v>
      </c>
      <c r="T133" s="24" t="s">
        <v>39</v>
      </c>
      <c r="U133" s="24" t="s">
        <v>683</v>
      </c>
      <c r="V133" s="27" t="s">
        <v>684</v>
      </c>
      <c r="W133" s="24" t="s">
        <v>39</v>
      </c>
    </row>
    <row r="134" spans="2:23" ht="115.5" customHeight="1" x14ac:dyDescent="0.25">
      <c r="B134" s="27" t="s">
        <v>718</v>
      </c>
      <c r="C134" s="39" t="s">
        <v>412</v>
      </c>
      <c r="D134" s="45" t="s">
        <v>413</v>
      </c>
      <c r="E134" s="39" t="s">
        <v>148</v>
      </c>
      <c r="F134" s="39" t="s">
        <v>365</v>
      </c>
      <c r="G134" s="39" t="s">
        <v>166</v>
      </c>
      <c r="H134" s="27" t="s">
        <v>401</v>
      </c>
      <c r="I134" s="24" t="s">
        <v>124</v>
      </c>
      <c r="J134" s="24" t="s">
        <v>39</v>
      </c>
      <c r="K134" s="24" t="s">
        <v>125</v>
      </c>
      <c r="L134" s="24" t="s">
        <v>677</v>
      </c>
      <c r="M134" s="27" t="s">
        <v>678</v>
      </c>
      <c r="N134" s="24">
        <v>1</v>
      </c>
      <c r="O134" s="24" t="s">
        <v>679</v>
      </c>
      <c r="P134" s="27" t="s">
        <v>680</v>
      </c>
      <c r="Q134" s="24" t="s">
        <v>39</v>
      </c>
      <c r="R134" s="24" t="s">
        <v>681</v>
      </c>
      <c r="S134" s="27" t="s">
        <v>682</v>
      </c>
      <c r="T134" s="24" t="s">
        <v>39</v>
      </c>
      <c r="U134" s="24" t="s">
        <v>683</v>
      </c>
      <c r="V134" s="27" t="s">
        <v>684</v>
      </c>
      <c r="W134" s="24">
        <v>1</v>
      </c>
    </row>
    <row r="135" spans="2:23" ht="25.5" x14ac:dyDescent="0.25">
      <c r="B135" s="37" t="s">
        <v>514</v>
      </c>
      <c r="C135" s="37"/>
      <c r="D135" s="37" t="s">
        <v>414</v>
      </c>
      <c r="E135" s="29" t="s">
        <v>39</v>
      </c>
      <c r="F135" s="29" t="s">
        <v>39</v>
      </c>
      <c r="G135" s="29" t="s">
        <v>39</v>
      </c>
      <c r="H135" s="29" t="s">
        <v>39</v>
      </c>
      <c r="I135" s="29" t="s">
        <v>39</v>
      </c>
      <c r="J135" s="29" t="s">
        <v>39</v>
      </c>
      <c r="K135" s="29" t="s">
        <v>39</v>
      </c>
      <c r="L135" s="29" t="s">
        <v>39</v>
      </c>
      <c r="M135" s="29" t="s">
        <v>39</v>
      </c>
      <c r="N135" s="29" t="s">
        <v>39</v>
      </c>
      <c r="O135" s="29" t="s">
        <v>39</v>
      </c>
      <c r="P135" s="29" t="s">
        <v>39</v>
      </c>
      <c r="Q135" s="29" t="s">
        <v>39</v>
      </c>
      <c r="R135" s="29" t="s">
        <v>39</v>
      </c>
      <c r="S135" s="29" t="s">
        <v>39</v>
      </c>
      <c r="T135" s="29" t="s">
        <v>39</v>
      </c>
      <c r="U135" s="29" t="s">
        <v>39</v>
      </c>
      <c r="V135" s="29" t="s">
        <v>39</v>
      </c>
      <c r="W135" s="29" t="s">
        <v>39</v>
      </c>
    </row>
    <row r="136" spans="2:23" ht="102" x14ac:dyDescent="0.25">
      <c r="B136" s="37" t="s">
        <v>516</v>
      </c>
      <c r="C136" s="37"/>
      <c r="D136" s="37" t="s">
        <v>415</v>
      </c>
      <c r="E136" s="29" t="s">
        <v>39</v>
      </c>
      <c r="F136" s="29" t="s">
        <v>39</v>
      </c>
      <c r="G136" s="29" t="s">
        <v>39</v>
      </c>
      <c r="H136" s="29" t="s">
        <v>39</v>
      </c>
      <c r="I136" s="29" t="s">
        <v>39</v>
      </c>
      <c r="J136" s="29" t="s">
        <v>39</v>
      </c>
      <c r="K136" s="29" t="s">
        <v>39</v>
      </c>
      <c r="L136" s="29" t="s">
        <v>39</v>
      </c>
      <c r="M136" s="29" t="s">
        <v>39</v>
      </c>
      <c r="N136" s="29" t="s">
        <v>39</v>
      </c>
      <c r="O136" s="29" t="s">
        <v>39</v>
      </c>
      <c r="P136" s="29" t="s">
        <v>39</v>
      </c>
      <c r="Q136" s="29" t="s">
        <v>39</v>
      </c>
      <c r="R136" s="29" t="s">
        <v>39</v>
      </c>
      <c r="S136" s="29" t="s">
        <v>39</v>
      </c>
      <c r="T136" s="29" t="s">
        <v>39</v>
      </c>
      <c r="U136" s="29" t="s">
        <v>39</v>
      </c>
      <c r="V136" s="29" t="s">
        <v>39</v>
      </c>
      <c r="W136" s="29" t="s">
        <v>39</v>
      </c>
    </row>
    <row r="137" spans="2:23" ht="25.5" x14ac:dyDescent="0.25">
      <c r="B137" s="37" t="s">
        <v>517</v>
      </c>
      <c r="C137" s="37"/>
      <c r="D137" s="37" t="s">
        <v>416</v>
      </c>
      <c r="E137" s="29" t="s">
        <v>39</v>
      </c>
      <c r="F137" s="29" t="s">
        <v>39</v>
      </c>
      <c r="G137" s="29" t="s">
        <v>39</v>
      </c>
      <c r="H137" s="29" t="s">
        <v>39</v>
      </c>
      <c r="I137" s="29" t="s">
        <v>39</v>
      </c>
      <c r="J137" s="29" t="s">
        <v>39</v>
      </c>
      <c r="K137" s="29" t="s">
        <v>39</v>
      </c>
      <c r="L137" s="29" t="s">
        <v>39</v>
      </c>
      <c r="M137" s="29" t="s">
        <v>39</v>
      </c>
      <c r="N137" s="29" t="s">
        <v>39</v>
      </c>
      <c r="O137" s="29" t="s">
        <v>39</v>
      </c>
      <c r="P137" s="29" t="s">
        <v>39</v>
      </c>
      <c r="Q137" s="29" t="s">
        <v>39</v>
      </c>
      <c r="R137" s="29" t="s">
        <v>39</v>
      </c>
      <c r="S137" s="29" t="s">
        <v>39</v>
      </c>
      <c r="T137" s="29" t="s">
        <v>39</v>
      </c>
      <c r="U137" s="29" t="s">
        <v>39</v>
      </c>
      <c r="V137" s="29" t="s">
        <v>39</v>
      </c>
      <c r="W137" s="29" t="s">
        <v>39</v>
      </c>
    </row>
    <row r="138" spans="2:23" ht="55.5" customHeight="1" x14ac:dyDescent="0.25">
      <c r="B138" s="27" t="s">
        <v>719</v>
      </c>
      <c r="C138" s="27" t="s">
        <v>417</v>
      </c>
      <c r="D138" s="27" t="s">
        <v>418</v>
      </c>
      <c r="E138" s="27" t="s">
        <v>128</v>
      </c>
      <c r="F138" s="27" t="s">
        <v>419</v>
      </c>
      <c r="G138" s="27" t="s">
        <v>129</v>
      </c>
      <c r="H138" s="27" t="s">
        <v>420</v>
      </c>
      <c r="I138" s="29" t="s">
        <v>124</v>
      </c>
      <c r="J138" s="29" t="s">
        <v>174</v>
      </c>
      <c r="K138" s="29" t="s">
        <v>125</v>
      </c>
      <c r="L138" s="24" t="s">
        <v>685</v>
      </c>
      <c r="M138" s="27" t="s">
        <v>686</v>
      </c>
      <c r="N138" s="24">
        <v>20000</v>
      </c>
      <c r="O138" s="24" t="s">
        <v>39</v>
      </c>
      <c r="P138" s="24" t="s">
        <v>39</v>
      </c>
      <c r="Q138" s="24" t="s">
        <v>39</v>
      </c>
      <c r="R138" s="24" t="s">
        <v>39</v>
      </c>
      <c r="S138" s="24" t="s">
        <v>39</v>
      </c>
      <c r="T138" s="24" t="s">
        <v>39</v>
      </c>
      <c r="U138" s="24" t="s">
        <v>39</v>
      </c>
      <c r="V138" s="24" t="s">
        <v>39</v>
      </c>
      <c r="W138" s="24" t="s">
        <v>39</v>
      </c>
    </row>
    <row r="139" spans="2:23" ht="51" x14ac:dyDescent="0.25">
      <c r="B139" s="27" t="s">
        <v>720</v>
      </c>
      <c r="C139" s="27" t="s">
        <v>421</v>
      </c>
      <c r="D139" s="27" t="s">
        <v>422</v>
      </c>
      <c r="E139" s="27" t="s">
        <v>128</v>
      </c>
      <c r="F139" s="27" t="s">
        <v>419</v>
      </c>
      <c r="G139" s="27" t="s">
        <v>129</v>
      </c>
      <c r="H139" s="27" t="s">
        <v>420</v>
      </c>
      <c r="I139" s="29" t="s">
        <v>124</v>
      </c>
      <c r="J139" s="29" t="s">
        <v>174</v>
      </c>
      <c r="K139" s="29" t="s">
        <v>125</v>
      </c>
      <c r="L139" s="24" t="s">
        <v>685</v>
      </c>
      <c r="M139" s="27" t="s">
        <v>686</v>
      </c>
      <c r="N139" s="24">
        <v>8000</v>
      </c>
      <c r="O139" s="24" t="s">
        <v>39</v>
      </c>
      <c r="P139" s="24" t="s">
        <v>39</v>
      </c>
      <c r="Q139" s="24" t="s">
        <v>39</v>
      </c>
      <c r="R139" s="24" t="s">
        <v>39</v>
      </c>
      <c r="S139" s="24" t="s">
        <v>39</v>
      </c>
      <c r="T139" s="24" t="s">
        <v>39</v>
      </c>
      <c r="U139" s="24" t="s">
        <v>39</v>
      </c>
      <c r="V139" s="24" t="s">
        <v>39</v>
      </c>
      <c r="W139" s="24" t="s">
        <v>39</v>
      </c>
    </row>
    <row r="140" spans="2:23" ht="63.75" x14ac:dyDescent="0.25">
      <c r="B140" s="27" t="s">
        <v>721</v>
      </c>
      <c r="C140" s="27" t="s">
        <v>423</v>
      </c>
      <c r="D140" s="27" t="s">
        <v>424</v>
      </c>
      <c r="E140" s="27" t="s">
        <v>128</v>
      </c>
      <c r="F140" s="27" t="s">
        <v>419</v>
      </c>
      <c r="G140" s="27" t="s">
        <v>129</v>
      </c>
      <c r="H140" s="27" t="s">
        <v>420</v>
      </c>
      <c r="I140" s="29" t="s">
        <v>124</v>
      </c>
      <c r="J140" s="29" t="s">
        <v>174</v>
      </c>
      <c r="K140" s="29" t="s">
        <v>125</v>
      </c>
      <c r="L140" s="24" t="s">
        <v>685</v>
      </c>
      <c r="M140" s="27" t="s">
        <v>686</v>
      </c>
      <c r="N140" s="24">
        <v>4000</v>
      </c>
      <c r="O140" s="24" t="s">
        <v>39</v>
      </c>
      <c r="P140" s="24" t="s">
        <v>39</v>
      </c>
      <c r="Q140" s="24" t="s">
        <v>39</v>
      </c>
      <c r="R140" s="24" t="s">
        <v>39</v>
      </c>
      <c r="S140" s="24" t="s">
        <v>39</v>
      </c>
      <c r="T140" s="24" t="s">
        <v>39</v>
      </c>
      <c r="U140" s="24" t="s">
        <v>39</v>
      </c>
      <c r="V140" s="24" t="s">
        <v>39</v>
      </c>
      <c r="W140" s="24" t="s">
        <v>39</v>
      </c>
    </row>
    <row r="141" spans="2:23" ht="76.5" x14ac:dyDescent="0.25">
      <c r="B141" s="27" t="s">
        <v>722</v>
      </c>
      <c r="C141" s="27" t="s">
        <v>425</v>
      </c>
      <c r="D141" s="27" t="s">
        <v>426</v>
      </c>
      <c r="E141" s="27" t="s">
        <v>128</v>
      </c>
      <c r="F141" s="27" t="s">
        <v>419</v>
      </c>
      <c r="G141" s="27" t="s">
        <v>129</v>
      </c>
      <c r="H141" s="27" t="s">
        <v>420</v>
      </c>
      <c r="I141" s="29" t="s">
        <v>124</v>
      </c>
      <c r="J141" s="29" t="s">
        <v>174</v>
      </c>
      <c r="K141" s="29" t="s">
        <v>125</v>
      </c>
      <c r="L141" s="24" t="s">
        <v>685</v>
      </c>
      <c r="M141" s="27" t="s">
        <v>686</v>
      </c>
      <c r="N141" s="24">
        <v>25000</v>
      </c>
      <c r="O141" s="24" t="s">
        <v>39</v>
      </c>
      <c r="P141" s="24" t="s">
        <v>39</v>
      </c>
      <c r="Q141" s="24" t="s">
        <v>39</v>
      </c>
      <c r="R141" s="24" t="s">
        <v>39</v>
      </c>
      <c r="S141" s="24" t="s">
        <v>39</v>
      </c>
      <c r="T141" s="24" t="s">
        <v>39</v>
      </c>
      <c r="U141" s="24" t="s">
        <v>39</v>
      </c>
      <c r="V141" s="24" t="s">
        <v>39</v>
      </c>
      <c r="W141" s="24" t="s">
        <v>39</v>
      </c>
    </row>
    <row r="142" spans="2:23" ht="63.75" x14ac:dyDescent="0.25">
      <c r="B142" s="27" t="s">
        <v>723</v>
      </c>
      <c r="C142" s="27" t="s">
        <v>427</v>
      </c>
      <c r="D142" s="27" t="s">
        <v>428</v>
      </c>
      <c r="E142" s="27" t="s">
        <v>137</v>
      </c>
      <c r="F142" s="27" t="s">
        <v>419</v>
      </c>
      <c r="G142" s="27" t="s">
        <v>159</v>
      </c>
      <c r="H142" s="27" t="s">
        <v>420</v>
      </c>
      <c r="I142" s="29" t="s">
        <v>124</v>
      </c>
      <c r="J142" s="29" t="s">
        <v>174</v>
      </c>
      <c r="K142" s="29" t="s">
        <v>125</v>
      </c>
      <c r="L142" s="24" t="s">
        <v>685</v>
      </c>
      <c r="M142" s="27" t="s">
        <v>686</v>
      </c>
      <c r="N142" s="24">
        <v>6588</v>
      </c>
      <c r="O142" s="24" t="s">
        <v>39</v>
      </c>
      <c r="P142" s="24" t="s">
        <v>39</v>
      </c>
      <c r="Q142" s="24" t="s">
        <v>39</v>
      </c>
      <c r="R142" s="24" t="s">
        <v>39</v>
      </c>
      <c r="S142" s="24" t="s">
        <v>39</v>
      </c>
      <c r="T142" s="24" t="s">
        <v>39</v>
      </c>
      <c r="U142" s="24" t="s">
        <v>39</v>
      </c>
      <c r="V142" s="24" t="s">
        <v>39</v>
      </c>
      <c r="W142" s="24" t="s">
        <v>39</v>
      </c>
    </row>
    <row r="143" spans="2:23" ht="51" x14ac:dyDescent="0.25">
      <c r="B143" s="27" t="s">
        <v>724</v>
      </c>
      <c r="C143" s="27" t="s">
        <v>429</v>
      </c>
      <c r="D143" s="27" t="s">
        <v>430</v>
      </c>
      <c r="E143" s="27" t="s">
        <v>128</v>
      </c>
      <c r="F143" s="27" t="s">
        <v>419</v>
      </c>
      <c r="G143" s="27" t="s">
        <v>129</v>
      </c>
      <c r="H143" s="27" t="s">
        <v>420</v>
      </c>
      <c r="I143" s="29" t="s">
        <v>124</v>
      </c>
      <c r="J143" s="29" t="s">
        <v>174</v>
      </c>
      <c r="K143" s="29" t="s">
        <v>125</v>
      </c>
      <c r="L143" s="24" t="s">
        <v>685</v>
      </c>
      <c r="M143" s="27" t="s">
        <v>686</v>
      </c>
      <c r="N143" s="24">
        <v>900</v>
      </c>
      <c r="O143" s="24" t="s">
        <v>39</v>
      </c>
      <c r="P143" s="24" t="s">
        <v>39</v>
      </c>
      <c r="Q143" s="24" t="s">
        <v>39</v>
      </c>
      <c r="R143" s="24" t="s">
        <v>39</v>
      </c>
      <c r="S143" s="24" t="s">
        <v>39</v>
      </c>
      <c r="T143" s="24" t="s">
        <v>39</v>
      </c>
      <c r="U143" s="24" t="s">
        <v>39</v>
      </c>
      <c r="V143" s="24" t="s">
        <v>39</v>
      </c>
      <c r="W143" s="24" t="s">
        <v>39</v>
      </c>
    </row>
    <row r="144" spans="2:23" ht="38.25" x14ac:dyDescent="0.25">
      <c r="B144" s="37" t="s">
        <v>518</v>
      </c>
      <c r="C144" s="37"/>
      <c r="D144" s="37" t="s">
        <v>431</v>
      </c>
      <c r="E144" s="29" t="s">
        <v>39</v>
      </c>
      <c r="F144" s="29" t="s">
        <v>39</v>
      </c>
      <c r="G144" s="29" t="s">
        <v>39</v>
      </c>
      <c r="H144" s="29" t="s">
        <v>39</v>
      </c>
      <c r="I144" s="29" t="s">
        <v>39</v>
      </c>
      <c r="J144" s="29" t="s">
        <v>39</v>
      </c>
      <c r="K144" s="29" t="s">
        <v>39</v>
      </c>
      <c r="L144" s="29" t="s">
        <v>39</v>
      </c>
      <c r="M144" s="29" t="s">
        <v>39</v>
      </c>
      <c r="N144" s="29" t="s">
        <v>39</v>
      </c>
      <c r="O144" s="29" t="s">
        <v>39</v>
      </c>
      <c r="P144" s="29" t="s">
        <v>39</v>
      </c>
      <c r="Q144" s="29" t="s">
        <v>39</v>
      </c>
      <c r="R144" s="29" t="s">
        <v>39</v>
      </c>
      <c r="S144" s="29" t="s">
        <v>39</v>
      </c>
      <c r="T144" s="29" t="s">
        <v>39</v>
      </c>
      <c r="U144" s="29" t="s">
        <v>39</v>
      </c>
      <c r="V144" s="29" t="s">
        <v>39</v>
      </c>
      <c r="W144" s="29" t="s">
        <v>39</v>
      </c>
    </row>
    <row r="145" spans="2:23" ht="74.25" customHeight="1" x14ac:dyDescent="0.25">
      <c r="B145" s="27" t="s">
        <v>725</v>
      </c>
      <c r="C145" s="27" t="s">
        <v>432</v>
      </c>
      <c r="D145" s="27" t="s">
        <v>433</v>
      </c>
      <c r="E145" s="27" t="s">
        <v>132</v>
      </c>
      <c r="F145" s="27" t="s">
        <v>419</v>
      </c>
      <c r="G145" s="27" t="s">
        <v>133</v>
      </c>
      <c r="H145" s="27" t="s">
        <v>434</v>
      </c>
      <c r="I145" s="29" t="s">
        <v>435</v>
      </c>
      <c r="J145" s="29" t="s">
        <v>174</v>
      </c>
      <c r="K145" s="29" t="s">
        <v>125</v>
      </c>
      <c r="L145" s="24" t="s">
        <v>685</v>
      </c>
      <c r="M145" s="39" t="s">
        <v>686</v>
      </c>
      <c r="N145" s="24">
        <v>11500</v>
      </c>
      <c r="O145" s="24" t="s">
        <v>39</v>
      </c>
      <c r="P145" s="87" t="s">
        <v>39</v>
      </c>
      <c r="Q145" s="24" t="s">
        <v>39</v>
      </c>
      <c r="R145" s="24" t="s">
        <v>39</v>
      </c>
      <c r="S145" s="87" t="s">
        <v>39</v>
      </c>
      <c r="T145" s="24" t="s">
        <v>39</v>
      </c>
      <c r="U145" s="24" t="s">
        <v>39</v>
      </c>
      <c r="V145" s="87" t="s">
        <v>39</v>
      </c>
      <c r="W145" s="24" t="s">
        <v>39</v>
      </c>
    </row>
    <row r="146" spans="2:23" ht="51" x14ac:dyDescent="0.25">
      <c r="B146" s="37" t="s">
        <v>519</v>
      </c>
      <c r="C146" s="37"/>
      <c r="D146" s="37" t="s">
        <v>436</v>
      </c>
      <c r="E146" s="29" t="s">
        <v>39</v>
      </c>
      <c r="F146" s="29" t="s">
        <v>39</v>
      </c>
      <c r="G146" s="29" t="s">
        <v>39</v>
      </c>
      <c r="H146" s="29" t="s">
        <v>39</v>
      </c>
      <c r="I146" s="29" t="s">
        <v>39</v>
      </c>
      <c r="J146" s="29" t="s">
        <v>39</v>
      </c>
      <c r="K146" s="29" t="s">
        <v>39</v>
      </c>
      <c r="L146" s="29" t="s">
        <v>39</v>
      </c>
      <c r="M146" s="29" t="s">
        <v>39</v>
      </c>
      <c r="N146" s="29" t="s">
        <v>39</v>
      </c>
      <c r="O146" s="29" t="s">
        <v>39</v>
      </c>
      <c r="P146" s="29" t="s">
        <v>39</v>
      </c>
      <c r="Q146" s="29" t="s">
        <v>39</v>
      </c>
      <c r="R146" s="29" t="s">
        <v>39</v>
      </c>
      <c r="S146" s="29" t="s">
        <v>39</v>
      </c>
      <c r="T146" s="29" t="s">
        <v>39</v>
      </c>
      <c r="U146" s="29" t="s">
        <v>39</v>
      </c>
      <c r="V146" s="29" t="s">
        <v>39</v>
      </c>
      <c r="W146" s="29" t="s">
        <v>39</v>
      </c>
    </row>
    <row r="147" spans="2:23" ht="51" x14ac:dyDescent="0.25">
      <c r="B147" s="27" t="s">
        <v>726</v>
      </c>
      <c r="C147" s="27" t="s">
        <v>437</v>
      </c>
      <c r="D147" s="27" t="s">
        <v>438</v>
      </c>
      <c r="E147" s="27" t="s">
        <v>132</v>
      </c>
      <c r="F147" s="27" t="s">
        <v>419</v>
      </c>
      <c r="G147" s="27" t="s">
        <v>154</v>
      </c>
      <c r="H147" s="27" t="s">
        <v>439</v>
      </c>
      <c r="I147" s="29" t="s">
        <v>435</v>
      </c>
      <c r="J147" s="29" t="s">
        <v>174</v>
      </c>
      <c r="K147" s="29" t="s">
        <v>125</v>
      </c>
      <c r="L147" s="29" t="s">
        <v>685</v>
      </c>
      <c r="M147" s="27" t="s">
        <v>686</v>
      </c>
      <c r="N147" s="91">
        <v>2000</v>
      </c>
      <c r="O147" s="24" t="s">
        <v>39</v>
      </c>
      <c r="P147" s="29" t="s">
        <v>39</v>
      </c>
      <c r="Q147" s="24" t="s">
        <v>676</v>
      </c>
      <c r="R147" s="24" t="s">
        <v>39</v>
      </c>
      <c r="S147" s="24" t="s">
        <v>39</v>
      </c>
      <c r="T147" s="24" t="s">
        <v>39</v>
      </c>
      <c r="U147" s="24" t="s">
        <v>39</v>
      </c>
      <c r="V147" s="24" t="s">
        <v>39</v>
      </c>
      <c r="W147" s="24" t="s">
        <v>39</v>
      </c>
    </row>
    <row r="148" spans="2:23" ht="51" x14ac:dyDescent="0.25">
      <c r="B148" s="37" t="s">
        <v>520</v>
      </c>
      <c r="C148" s="37"/>
      <c r="D148" s="37" t="s">
        <v>440</v>
      </c>
      <c r="E148" s="29" t="s">
        <v>39</v>
      </c>
      <c r="F148" s="29" t="s">
        <v>39</v>
      </c>
      <c r="G148" s="29" t="s">
        <v>39</v>
      </c>
      <c r="H148" s="29" t="s">
        <v>39</v>
      </c>
      <c r="I148" s="29" t="s">
        <v>39</v>
      </c>
      <c r="J148" s="29" t="s">
        <v>39</v>
      </c>
      <c r="K148" s="29" t="s">
        <v>39</v>
      </c>
      <c r="L148" s="29" t="s">
        <v>39</v>
      </c>
      <c r="M148" s="29" t="s">
        <v>39</v>
      </c>
      <c r="N148" s="29" t="s">
        <v>39</v>
      </c>
      <c r="O148" s="29" t="s">
        <v>39</v>
      </c>
      <c r="P148" s="29" t="s">
        <v>39</v>
      </c>
      <c r="Q148" s="29" t="s">
        <v>39</v>
      </c>
      <c r="R148" s="29" t="s">
        <v>39</v>
      </c>
      <c r="S148" s="29" t="s">
        <v>39</v>
      </c>
      <c r="T148" s="29" t="s">
        <v>39</v>
      </c>
      <c r="U148" s="29" t="s">
        <v>39</v>
      </c>
      <c r="V148" s="29" t="s">
        <v>39</v>
      </c>
      <c r="W148" s="29" t="s">
        <v>39</v>
      </c>
    </row>
    <row r="149" spans="2:23" ht="38.25" x14ac:dyDescent="0.25">
      <c r="B149" s="37" t="s">
        <v>521</v>
      </c>
      <c r="C149" s="37"/>
      <c r="D149" s="37" t="s">
        <v>441</v>
      </c>
      <c r="E149" s="29" t="s">
        <v>39</v>
      </c>
      <c r="F149" s="29" t="s">
        <v>39</v>
      </c>
      <c r="G149" s="29" t="s">
        <v>39</v>
      </c>
      <c r="H149" s="29" t="s">
        <v>39</v>
      </c>
      <c r="I149" s="29" t="s">
        <v>39</v>
      </c>
      <c r="J149" s="29" t="s">
        <v>39</v>
      </c>
      <c r="K149" s="29" t="s">
        <v>39</v>
      </c>
      <c r="L149" s="29" t="s">
        <v>39</v>
      </c>
      <c r="M149" s="29" t="s">
        <v>39</v>
      </c>
      <c r="N149" s="29" t="s">
        <v>39</v>
      </c>
      <c r="O149" s="29" t="s">
        <v>39</v>
      </c>
      <c r="P149" s="29" t="s">
        <v>39</v>
      </c>
      <c r="Q149" s="29" t="s">
        <v>39</v>
      </c>
      <c r="R149" s="29" t="s">
        <v>39</v>
      </c>
      <c r="S149" s="29" t="s">
        <v>39</v>
      </c>
      <c r="T149" s="29" t="s">
        <v>39</v>
      </c>
      <c r="U149" s="29" t="s">
        <v>39</v>
      </c>
      <c r="V149" s="29" t="s">
        <v>39</v>
      </c>
      <c r="W149" s="29" t="s">
        <v>39</v>
      </c>
    </row>
    <row r="150" spans="2:23" ht="89.25" x14ac:dyDescent="0.25">
      <c r="B150" s="27" t="s">
        <v>727</v>
      </c>
      <c r="C150" s="27" t="s">
        <v>442</v>
      </c>
      <c r="D150" s="27" t="s">
        <v>443</v>
      </c>
      <c r="E150" s="27" t="s">
        <v>148</v>
      </c>
      <c r="F150" s="27" t="s">
        <v>419</v>
      </c>
      <c r="G150" s="27" t="s">
        <v>166</v>
      </c>
      <c r="H150" s="39" t="s">
        <v>444</v>
      </c>
      <c r="I150" s="29" t="s">
        <v>124</v>
      </c>
      <c r="J150" s="29" t="s">
        <v>39</v>
      </c>
      <c r="K150" s="29" t="s">
        <v>125</v>
      </c>
      <c r="L150" s="85" t="s">
        <v>687</v>
      </c>
      <c r="M150" s="28" t="s">
        <v>688</v>
      </c>
      <c r="N150" s="92">
        <v>12850</v>
      </c>
      <c r="O150" s="85" t="s">
        <v>689</v>
      </c>
      <c r="P150" s="28" t="s">
        <v>690</v>
      </c>
      <c r="Q150" s="85" t="s">
        <v>39</v>
      </c>
      <c r="R150" s="85" t="s">
        <v>39</v>
      </c>
      <c r="S150" s="85" t="s">
        <v>39</v>
      </c>
      <c r="T150" s="85" t="s">
        <v>39</v>
      </c>
      <c r="U150" s="85" t="s">
        <v>39</v>
      </c>
      <c r="V150" s="85" t="s">
        <v>39</v>
      </c>
      <c r="W150" s="85" t="s">
        <v>39</v>
      </c>
    </row>
    <row r="151" spans="2:23" ht="89.25" x14ac:dyDescent="0.25">
      <c r="B151" s="27" t="s">
        <v>728</v>
      </c>
      <c r="C151" s="27" t="s">
        <v>445</v>
      </c>
      <c r="D151" s="27" t="s">
        <v>446</v>
      </c>
      <c r="E151" s="27" t="s">
        <v>148</v>
      </c>
      <c r="F151" s="27" t="s">
        <v>419</v>
      </c>
      <c r="G151" s="27" t="s">
        <v>166</v>
      </c>
      <c r="H151" s="39" t="s">
        <v>444</v>
      </c>
      <c r="I151" s="29" t="s">
        <v>124</v>
      </c>
      <c r="J151" s="29" t="s">
        <v>39</v>
      </c>
      <c r="K151" s="29" t="s">
        <v>125</v>
      </c>
      <c r="L151" s="21" t="s">
        <v>691</v>
      </c>
      <c r="M151" s="28" t="s">
        <v>688</v>
      </c>
      <c r="N151" s="92">
        <v>51066.84</v>
      </c>
      <c r="O151" s="85" t="s">
        <v>689</v>
      </c>
      <c r="P151" s="22" t="s">
        <v>690</v>
      </c>
      <c r="Q151" s="85">
        <v>229.22</v>
      </c>
      <c r="R151" s="85" t="s">
        <v>39</v>
      </c>
      <c r="S151" s="85" t="s">
        <v>39</v>
      </c>
      <c r="T151" s="85" t="s">
        <v>39</v>
      </c>
      <c r="U151" s="85" t="s">
        <v>39</v>
      </c>
      <c r="V151" s="85" t="s">
        <v>39</v>
      </c>
      <c r="W151" s="85" t="s">
        <v>39</v>
      </c>
    </row>
    <row r="152" spans="2:23" ht="89.25" x14ac:dyDescent="0.25">
      <c r="B152" s="27" t="s">
        <v>729</v>
      </c>
      <c r="C152" s="27" t="s">
        <v>447</v>
      </c>
      <c r="D152" s="27" t="s">
        <v>448</v>
      </c>
      <c r="E152" s="27" t="s">
        <v>148</v>
      </c>
      <c r="F152" s="27" t="s">
        <v>419</v>
      </c>
      <c r="G152" s="27" t="s">
        <v>166</v>
      </c>
      <c r="H152" s="39" t="s">
        <v>444</v>
      </c>
      <c r="I152" s="29" t="s">
        <v>124</v>
      </c>
      <c r="J152" s="29" t="s">
        <v>39</v>
      </c>
      <c r="K152" s="29" t="s">
        <v>125</v>
      </c>
      <c r="L152" s="21" t="s">
        <v>691</v>
      </c>
      <c r="M152" s="28" t="s">
        <v>688</v>
      </c>
      <c r="N152" s="92">
        <v>4513</v>
      </c>
      <c r="O152" s="85" t="s">
        <v>689</v>
      </c>
      <c r="P152" s="22" t="s">
        <v>690</v>
      </c>
      <c r="Q152" s="85">
        <v>37.29</v>
      </c>
      <c r="R152" s="85" t="s">
        <v>39</v>
      </c>
      <c r="S152" s="85" t="s">
        <v>39</v>
      </c>
      <c r="T152" s="85" t="s">
        <v>39</v>
      </c>
      <c r="U152" s="85" t="s">
        <v>39</v>
      </c>
      <c r="V152" s="85" t="s">
        <v>39</v>
      </c>
      <c r="W152" s="85" t="s">
        <v>39</v>
      </c>
    </row>
    <row r="153" spans="2:23" ht="89.25" x14ac:dyDescent="0.25">
      <c r="B153" s="27" t="s">
        <v>730</v>
      </c>
      <c r="C153" s="27" t="s">
        <v>449</v>
      </c>
      <c r="D153" s="27" t="s">
        <v>450</v>
      </c>
      <c r="E153" s="27" t="s">
        <v>128</v>
      </c>
      <c r="F153" s="27" t="s">
        <v>419</v>
      </c>
      <c r="G153" s="27" t="s">
        <v>129</v>
      </c>
      <c r="H153" s="39" t="s">
        <v>444</v>
      </c>
      <c r="I153" s="29" t="s">
        <v>124</v>
      </c>
      <c r="J153" s="29" t="s">
        <v>39</v>
      </c>
      <c r="K153" s="29" t="s">
        <v>125</v>
      </c>
      <c r="L153" s="21" t="s">
        <v>691</v>
      </c>
      <c r="M153" s="28" t="s">
        <v>688</v>
      </c>
      <c r="N153" s="92">
        <v>17600</v>
      </c>
      <c r="O153" s="85" t="s">
        <v>689</v>
      </c>
      <c r="P153" s="22" t="s">
        <v>690</v>
      </c>
      <c r="Q153" s="85" t="s">
        <v>39</v>
      </c>
      <c r="R153" s="85" t="s">
        <v>39</v>
      </c>
      <c r="S153" s="85" t="s">
        <v>39</v>
      </c>
      <c r="T153" s="85" t="s">
        <v>39</v>
      </c>
      <c r="U153" s="85" t="s">
        <v>39</v>
      </c>
      <c r="V153" s="85" t="s">
        <v>39</v>
      </c>
      <c r="W153" s="85" t="s">
        <v>39</v>
      </c>
    </row>
    <row r="154" spans="2:23" ht="89.25" x14ac:dyDescent="0.25">
      <c r="B154" s="27" t="s">
        <v>731</v>
      </c>
      <c r="C154" s="27" t="s">
        <v>451</v>
      </c>
      <c r="D154" s="27" t="s">
        <v>452</v>
      </c>
      <c r="E154" s="27" t="s">
        <v>128</v>
      </c>
      <c r="F154" s="27" t="s">
        <v>419</v>
      </c>
      <c r="G154" s="27" t="s">
        <v>129</v>
      </c>
      <c r="H154" s="39" t="s">
        <v>444</v>
      </c>
      <c r="I154" s="29" t="s">
        <v>124</v>
      </c>
      <c r="J154" s="29" t="s">
        <v>39</v>
      </c>
      <c r="K154" s="29" t="s">
        <v>125</v>
      </c>
      <c r="L154" s="21" t="s">
        <v>691</v>
      </c>
      <c r="M154" s="28" t="s">
        <v>688</v>
      </c>
      <c r="N154" s="92">
        <v>10000</v>
      </c>
      <c r="O154" s="85" t="s">
        <v>689</v>
      </c>
      <c r="P154" s="22" t="s">
        <v>690</v>
      </c>
      <c r="Q154" s="85">
        <v>142</v>
      </c>
      <c r="R154" s="85" t="s">
        <v>39</v>
      </c>
      <c r="S154" s="85" t="s">
        <v>39</v>
      </c>
      <c r="T154" s="85" t="s">
        <v>39</v>
      </c>
      <c r="U154" s="85" t="s">
        <v>39</v>
      </c>
      <c r="V154" s="85" t="s">
        <v>39</v>
      </c>
      <c r="W154" s="85" t="s">
        <v>39</v>
      </c>
    </row>
    <row r="155" spans="2:23" ht="89.25" x14ac:dyDescent="0.25">
      <c r="B155" s="27" t="s">
        <v>732</v>
      </c>
      <c r="C155" s="27" t="s">
        <v>453</v>
      </c>
      <c r="D155" s="27" t="s">
        <v>454</v>
      </c>
      <c r="E155" s="27" t="s">
        <v>128</v>
      </c>
      <c r="F155" s="27" t="s">
        <v>419</v>
      </c>
      <c r="G155" s="27" t="s">
        <v>129</v>
      </c>
      <c r="H155" s="39" t="s">
        <v>444</v>
      </c>
      <c r="I155" s="29" t="s">
        <v>124</v>
      </c>
      <c r="J155" s="29" t="s">
        <v>39</v>
      </c>
      <c r="K155" s="29" t="s">
        <v>125</v>
      </c>
      <c r="L155" s="21" t="s">
        <v>691</v>
      </c>
      <c r="M155" s="28" t="s">
        <v>688</v>
      </c>
      <c r="N155" s="92">
        <v>19000</v>
      </c>
      <c r="O155" s="85" t="s">
        <v>689</v>
      </c>
      <c r="P155" s="22" t="s">
        <v>690</v>
      </c>
      <c r="Q155" s="85" t="s">
        <v>39</v>
      </c>
      <c r="R155" s="85" t="s">
        <v>39</v>
      </c>
      <c r="S155" s="85" t="s">
        <v>39</v>
      </c>
      <c r="T155" s="85" t="s">
        <v>39</v>
      </c>
      <c r="U155" s="85" t="s">
        <v>39</v>
      </c>
      <c r="V155" s="85" t="s">
        <v>39</v>
      </c>
      <c r="W155" s="85" t="s">
        <v>39</v>
      </c>
    </row>
    <row r="156" spans="2:23" ht="51" x14ac:dyDescent="0.25">
      <c r="B156" s="37" t="s">
        <v>522</v>
      </c>
      <c r="C156" s="37"/>
      <c r="D156" s="37" t="s">
        <v>455</v>
      </c>
      <c r="E156" s="38" t="s">
        <v>39</v>
      </c>
      <c r="F156" s="38" t="s">
        <v>39</v>
      </c>
      <c r="G156" s="38" t="s">
        <v>39</v>
      </c>
      <c r="H156" s="38" t="s">
        <v>39</v>
      </c>
      <c r="I156" s="38" t="s">
        <v>39</v>
      </c>
      <c r="J156" s="105" t="s">
        <v>39</v>
      </c>
      <c r="K156" s="38" t="s">
        <v>39</v>
      </c>
      <c r="L156" s="86"/>
      <c r="M156" s="86"/>
      <c r="N156" s="86"/>
      <c r="O156" s="86"/>
      <c r="P156" s="86"/>
      <c r="Q156" s="86"/>
      <c r="R156" s="86"/>
      <c r="S156" s="86"/>
      <c r="T156" s="86"/>
      <c r="U156" s="86"/>
      <c r="V156" s="86"/>
      <c r="W156" s="86"/>
    </row>
    <row r="157" spans="2:23" ht="102" x14ac:dyDescent="0.25">
      <c r="B157" s="27" t="s">
        <v>733</v>
      </c>
      <c r="C157" s="27"/>
      <c r="D157" s="27" t="s">
        <v>456</v>
      </c>
      <c r="E157" s="27" t="s">
        <v>457</v>
      </c>
      <c r="F157" s="27" t="s">
        <v>458</v>
      </c>
      <c r="G157" s="27" t="s">
        <v>459</v>
      </c>
      <c r="H157" s="39" t="s">
        <v>460</v>
      </c>
      <c r="I157" s="29" t="s">
        <v>124</v>
      </c>
      <c r="J157" s="29" t="s">
        <v>39</v>
      </c>
      <c r="K157" s="29" t="s">
        <v>125</v>
      </c>
      <c r="L157" s="24" t="s">
        <v>39</v>
      </c>
      <c r="M157" s="24" t="s">
        <v>39</v>
      </c>
      <c r="N157" s="24" t="s">
        <v>39</v>
      </c>
      <c r="O157" s="24" t="s">
        <v>39</v>
      </c>
      <c r="P157" s="24" t="s">
        <v>39</v>
      </c>
      <c r="Q157" s="24" t="s">
        <v>39</v>
      </c>
      <c r="R157" s="24" t="s">
        <v>39</v>
      </c>
      <c r="S157" s="24" t="s">
        <v>39</v>
      </c>
      <c r="T157" s="24" t="s">
        <v>39</v>
      </c>
      <c r="U157" s="24" t="s">
        <v>39</v>
      </c>
      <c r="V157" s="24" t="s">
        <v>39</v>
      </c>
      <c r="W157" s="24" t="s">
        <v>39</v>
      </c>
    </row>
    <row r="158" spans="2:23" ht="25.5" x14ac:dyDescent="0.25">
      <c r="B158" s="37" t="s">
        <v>461</v>
      </c>
      <c r="C158" s="37"/>
      <c r="D158" s="37" t="s">
        <v>462</v>
      </c>
      <c r="E158" s="27"/>
      <c r="F158" s="27"/>
      <c r="G158" s="27"/>
      <c r="H158" s="27"/>
      <c r="I158" s="27"/>
      <c r="J158" s="29"/>
      <c r="K158" s="27"/>
      <c r="L158" s="86"/>
      <c r="M158" s="86"/>
      <c r="N158" s="86"/>
      <c r="O158" s="86"/>
      <c r="P158" s="86"/>
      <c r="Q158" s="86"/>
      <c r="R158" s="86"/>
      <c r="S158" s="86"/>
      <c r="T158" s="86"/>
      <c r="U158" s="86"/>
      <c r="V158" s="86"/>
      <c r="W158" s="86"/>
    </row>
    <row r="159" spans="2:23" ht="63.75" x14ac:dyDescent="0.25">
      <c r="B159" s="37" t="s">
        <v>523</v>
      </c>
      <c r="C159" s="37"/>
      <c r="D159" s="37" t="s">
        <v>463</v>
      </c>
      <c r="E159" s="29" t="s">
        <v>39</v>
      </c>
      <c r="F159" s="29" t="s">
        <v>39</v>
      </c>
      <c r="G159" s="29" t="s">
        <v>39</v>
      </c>
      <c r="H159" s="29" t="s">
        <v>39</v>
      </c>
      <c r="I159" s="29" t="s">
        <v>39</v>
      </c>
      <c r="J159" s="29" t="s">
        <v>39</v>
      </c>
      <c r="K159" s="29" t="s">
        <v>39</v>
      </c>
      <c r="L159" s="29" t="s">
        <v>39</v>
      </c>
      <c r="M159" s="29" t="s">
        <v>39</v>
      </c>
      <c r="N159" s="29" t="s">
        <v>39</v>
      </c>
      <c r="O159" s="29" t="s">
        <v>39</v>
      </c>
      <c r="P159" s="29" t="s">
        <v>39</v>
      </c>
      <c r="Q159" s="29" t="s">
        <v>39</v>
      </c>
      <c r="R159" s="29" t="s">
        <v>39</v>
      </c>
      <c r="S159" s="29" t="s">
        <v>39</v>
      </c>
      <c r="T159" s="29" t="s">
        <v>39</v>
      </c>
      <c r="U159" s="29" t="s">
        <v>39</v>
      </c>
      <c r="V159" s="29" t="s">
        <v>39</v>
      </c>
      <c r="W159" s="29" t="s">
        <v>39</v>
      </c>
    </row>
    <row r="160" spans="2:23" ht="63.75" x14ac:dyDescent="0.25">
      <c r="B160" s="37" t="s">
        <v>524</v>
      </c>
      <c r="C160" s="37"/>
      <c r="D160" s="37" t="s">
        <v>464</v>
      </c>
      <c r="E160" s="29" t="s">
        <v>39</v>
      </c>
      <c r="F160" s="29" t="s">
        <v>39</v>
      </c>
      <c r="G160" s="29" t="s">
        <v>39</v>
      </c>
      <c r="H160" s="29" t="s">
        <v>39</v>
      </c>
      <c r="I160" s="29" t="s">
        <v>39</v>
      </c>
      <c r="J160" s="29" t="s">
        <v>39</v>
      </c>
      <c r="K160" s="29" t="s">
        <v>39</v>
      </c>
      <c r="L160" s="29" t="s">
        <v>39</v>
      </c>
      <c r="M160" s="29" t="s">
        <v>39</v>
      </c>
      <c r="N160" s="29" t="s">
        <v>39</v>
      </c>
      <c r="O160" s="29" t="s">
        <v>39</v>
      </c>
      <c r="P160" s="29" t="s">
        <v>39</v>
      </c>
      <c r="Q160" s="29" t="s">
        <v>39</v>
      </c>
      <c r="R160" s="29" t="s">
        <v>39</v>
      </c>
      <c r="S160" s="29" t="s">
        <v>39</v>
      </c>
      <c r="T160" s="29" t="s">
        <v>39</v>
      </c>
      <c r="U160" s="29" t="s">
        <v>39</v>
      </c>
      <c r="V160" s="29" t="s">
        <v>39</v>
      </c>
      <c r="W160" s="29" t="s">
        <v>39</v>
      </c>
    </row>
    <row r="161" spans="2:23" ht="51" x14ac:dyDescent="0.25">
      <c r="B161" s="37" t="s">
        <v>525</v>
      </c>
      <c r="C161" s="37"/>
      <c r="D161" s="37" t="s">
        <v>465</v>
      </c>
      <c r="E161" s="29" t="s">
        <v>39</v>
      </c>
      <c r="F161" s="29" t="s">
        <v>39</v>
      </c>
      <c r="G161" s="29" t="s">
        <v>39</v>
      </c>
      <c r="H161" s="29" t="s">
        <v>39</v>
      </c>
      <c r="I161" s="29" t="s">
        <v>39</v>
      </c>
      <c r="J161" s="29" t="s">
        <v>39</v>
      </c>
      <c r="K161" s="29" t="s">
        <v>39</v>
      </c>
      <c r="L161" s="29" t="s">
        <v>39</v>
      </c>
      <c r="M161" s="29" t="s">
        <v>39</v>
      </c>
      <c r="N161" s="29" t="s">
        <v>39</v>
      </c>
      <c r="O161" s="29" t="s">
        <v>39</v>
      </c>
      <c r="P161" s="29" t="s">
        <v>39</v>
      </c>
      <c r="Q161" s="29" t="s">
        <v>39</v>
      </c>
      <c r="R161" s="29" t="s">
        <v>39</v>
      </c>
      <c r="S161" s="29" t="s">
        <v>39</v>
      </c>
      <c r="T161" s="29" t="s">
        <v>39</v>
      </c>
      <c r="U161" s="29" t="s">
        <v>39</v>
      </c>
      <c r="V161" s="29" t="s">
        <v>39</v>
      </c>
      <c r="W161" s="29" t="s">
        <v>39</v>
      </c>
    </row>
    <row r="162" spans="2:23" ht="216.75" x14ac:dyDescent="0.25">
      <c r="B162" s="27" t="s">
        <v>734</v>
      </c>
      <c r="C162" s="27" t="s">
        <v>466</v>
      </c>
      <c r="D162" s="28" t="s">
        <v>467</v>
      </c>
      <c r="E162" s="28" t="s">
        <v>132</v>
      </c>
      <c r="F162" s="27" t="s">
        <v>419</v>
      </c>
      <c r="G162" s="28" t="s">
        <v>133</v>
      </c>
      <c r="H162" s="28" t="s">
        <v>468</v>
      </c>
      <c r="I162" s="29" t="s">
        <v>124</v>
      </c>
      <c r="J162" s="29" t="s">
        <v>39</v>
      </c>
      <c r="K162" s="29" t="s">
        <v>125</v>
      </c>
      <c r="L162" s="29" t="s">
        <v>692</v>
      </c>
      <c r="M162" s="27" t="s">
        <v>693</v>
      </c>
      <c r="N162" s="73">
        <v>2</v>
      </c>
      <c r="O162" s="85" t="s">
        <v>694</v>
      </c>
      <c r="P162" s="22" t="s">
        <v>695</v>
      </c>
      <c r="Q162" s="85">
        <v>15</v>
      </c>
      <c r="R162" s="24" t="s">
        <v>696</v>
      </c>
      <c r="S162" s="27" t="s">
        <v>697</v>
      </c>
      <c r="T162" s="24" t="s">
        <v>39</v>
      </c>
      <c r="U162" s="24" t="s">
        <v>39</v>
      </c>
      <c r="V162" s="24" t="s">
        <v>39</v>
      </c>
      <c r="W162" s="24" t="s">
        <v>39</v>
      </c>
    </row>
    <row r="164" spans="2:23" ht="15.75" x14ac:dyDescent="0.25">
      <c r="B164" s="67" t="s">
        <v>60</v>
      </c>
    </row>
  </sheetData>
  <mergeCells count="27">
    <mergeCell ref="T1:W1"/>
    <mergeCell ref="T2:W2"/>
    <mergeCell ref="T3:W3"/>
    <mergeCell ref="J7:J8"/>
    <mergeCell ref="K7:K8"/>
    <mergeCell ref="L7:L8"/>
    <mergeCell ref="M7:M8"/>
    <mergeCell ref="N7:N8"/>
    <mergeCell ref="O7:O8"/>
    <mergeCell ref="B6:K6"/>
    <mergeCell ref="L6:W6"/>
    <mergeCell ref="B7:B8"/>
    <mergeCell ref="V7:V8"/>
    <mergeCell ref="S7:S8"/>
    <mergeCell ref="P7:P8"/>
    <mergeCell ref="R7:R8"/>
    <mergeCell ref="T7:T8"/>
    <mergeCell ref="U7:U8"/>
    <mergeCell ref="W7:W8"/>
    <mergeCell ref="C7:C8"/>
    <mergeCell ref="D7:D8"/>
    <mergeCell ref="E7:E8"/>
    <mergeCell ref="F7:F8"/>
    <mergeCell ref="Q7:Q8"/>
    <mergeCell ref="G7:G8"/>
    <mergeCell ref="H7:H8"/>
    <mergeCell ref="I7:I8"/>
  </mergeCells>
  <dataValidations count="1">
    <dataValidation type="textLength" allowBlank="1" showInputMessage="1" showErrorMessage="1" errorTitle="K L A I D A  " error="Galimas pavadinimo ženklų skaičius - 150" promptTitle="Informacija" prompt="Galimas pavadinimo ženklų skaičius - 150" sqref="D93 D95 D104 D150 D157" xr:uid="{F1B2F31A-E4CC-4538-9AC0-2C87FF812DB2}">
      <formula1>1</formula1>
      <formula2>150</formula2>
    </dataValidation>
  </dataValidations>
  <pageMargins left="0.7" right="0.7" top="0.75" bottom="0.75" header="0.3" footer="0.3"/>
  <pageSetup paperSize="9" scale="46"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G48"/>
  <sheetViews>
    <sheetView workbookViewId="0">
      <selection activeCell="G23" sqref="G23"/>
    </sheetView>
  </sheetViews>
  <sheetFormatPr defaultRowHeight="15" x14ac:dyDescent="0.25"/>
  <cols>
    <col min="1" max="1" width="4.140625" customWidth="1"/>
    <col min="3" max="3" width="56" customWidth="1"/>
    <col min="4" max="4" width="49.5703125" customWidth="1"/>
  </cols>
  <sheetData>
    <row r="1" spans="2:7" ht="15.75" x14ac:dyDescent="0.25">
      <c r="D1" s="134" t="s">
        <v>108</v>
      </c>
      <c r="E1" s="134"/>
      <c r="F1" s="134"/>
      <c r="G1" s="134"/>
    </row>
    <row r="2" spans="2:7" ht="15.75" x14ac:dyDescent="0.25">
      <c r="D2" s="135" t="s">
        <v>16</v>
      </c>
      <c r="E2" s="135"/>
      <c r="F2" s="135"/>
      <c r="G2" s="135"/>
    </row>
    <row r="3" spans="2:7" ht="15.75" x14ac:dyDescent="0.25">
      <c r="D3" s="135" t="s">
        <v>17</v>
      </c>
      <c r="E3" s="135"/>
      <c r="F3" s="135"/>
      <c r="G3" s="135"/>
    </row>
    <row r="5" spans="2:7" ht="15.75" x14ac:dyDescent="0.25">
      <c r="B5" s="4" t="s">
        <v>61</v>
      </c>
    </row>
    <row r="6" spans="2:7" ht="15" customHeight="1" x14ac:dyDescent="0.25">
      <c r="B6" s="18" t="s">
        <v>62</v>
      </c>
      <c r="C6" s="18" t="s">
        <v>106</v>
      </c>
      <c r="D6" s="18" t="s">
        <v>107</v>
      </c>
    </row>
    <row r="7" spans="2:7" ht="25.5" x14ac:dyDescent="0.25">
      <c r="B7" s="44" t="s">
        <v>622</v>
      </c>
      <c r="C7" s="19" t="s">
        <v>623</v>
      </c>
      <c r="D7" s="99">
        <f>'3 lentelė'!N31</f>
        <v>3727</v>
      </c>
    </row>
    <row r="8" spans="2:7" x14ac:dyDescent="0.25">
      <c r="B8" s="44" t="s">
        <v>650</v>
      </c>
      <c r="C8" s="19" t="s">
        <v>651</v>
      </c>
      <c r="D8" s="104">
        <f>'3 lentelė'!N95+'3 lentelė'!N96+'3 lentelė'!N97+'3 lentelė'!N98+'3 lentelė'!N99+'3 lentelė'!N100+'3 lentelė'!N101</f>
        <v>5.6120000000000001</v>
      </c>
    </row>
    <row r="9" spans="2:7" ht="25.5" x14ac:dyDescent="0.25">
      <c r="B9" s="44" t="s">
        <v>616</v>
      </c>
      <c r="C9" s="19" t="s">
        <v>617</v>
      </c>
      <c r="D9" s="99">
        <f>'3 lentelė'!W14+'3 lentelė'!W15+'3 lentelė'!W13</f>
        <v>498</v>
      </c>
    </row>
    <row r="10" spans="2:7" ht="25.5" x14ac:dyDescent="0.25">
      <c r="B10" s="24" t="s">
        <v>638</v>
      </c>
      <c r="C10" s="19" t="s">
        <v>639</v>
      </c>
      <c r="D10" s="99">
        <f>SUM('3 lentelė'!Q50:Q76)</f>
        <v>72522</v>
      </c>
    </row>
    <row r="11" spans="2:7" x14ac:dyDescent="0.25">
      <c r="B11" s="44" t="s">
        <v>685</v>
      </c>
      <c r="C11" s="19" t="s">
        <v>686</v>
      </c>
      <c r="D11" s="99">
        <f>'3 lentelė'!N138+'3 lentelė'!N139+'3 lentelė'!N140+'3 lentelė'!N141+'3 lentelė'!N142+'3 lentelė'!N143+'3 lentelė'!N145+'3 lentelė'!N147+'3 lentelė'!N147</f>
        <v>79988</v>
      </c>
    </row>
    <row r="12" spans="2:7" x14ac:dyDescent="0.25">
      <c r="B12" s="44" t="s">
        <v>662</v>
      </c>
      <c r="C12" s="19" t="s">
        <v>698</v>
      </c>
      <c r="D12" s="99">
        <f>'3 lentelė'!Q114</f>
        <v>35</v>
      </c>
    </row>
    <row r="13" spans="2:7" ht="25.5" x14ac:dyDescent="0.25">
      <c r="B13" s="44" t="s">
        <v>666</v>
      </c>
      <c r="C13" s="19" t="s">
        <v>667</v>
      </c>
      <c r="D13" s="99">
        <f>'3 lentelė'!N123+'3 lentelė'!N122+'3 lentelė'!N121+'3 lentelė'!N119+'3 lentelė'!N118</f>
        <v>1036</v>
      </c>
    </row>
    <row r="14" spans="2:7" ht="25.5" x14ac:dyDescent="0.25">
      <c r="B14" s="44" t="s">
        <v>668</v>
      </c>
      <c r="C14" s="19" t="s">
        <v>669</v>
      </c>
      <c r="D14" s="99">
        <f>'3 lentelė'!Q119+'3 lentelė'!Q120+'3 lentelė'!Q122+'3 lentelė'!Q124</f>
        <v>5079</v>
      </c>
    </row>
    <row r="15" spans="2:7" ht="25.5" x14ac:dyDescent="0.25">
      <c r="B15" s="44" t="s">
        <v>670</v>
      </c>
      <c r="C15" s="19" t="s">
        <v>699</v>
      </c>
      <c r="D15" s="99">
        <f>'3 lentelė'!T118+'3 lentelė'!T119+'3 lentelė'!T120+'3 lentelė'!T121+'3 lentelė'!T122+'3 lentelė'!T123+'3 lentelė'!T125+'3 lentelė'!T126</f>
        <v>2478</v>
      </c>
    </row>
    <row r="16" spans="2:7" ht="25.5" x14ac:dyDescent="0.25">
      <c r="B16" s="44" t="s">
        <v>672</v>
      </c>
      <c r="C16" s="19" t="s">
        <v>673</v>
      </c>
      <c r="D16" s="99">
        <f>'3 lentelė'!W121+'3 lentelė'!W122+'3 lentelė'!W125</f>
        <v>847</v>
      </c>
    </row>
    <row r="17" spans="2:4" ht="25.5" x14ac:dyDescent="0.25">
      <c r="B17" s="44" t="s">
        <v>679</v>
      </c>
      <c r="C17" s="19" t="s">
        <v>680</v>
      </c>
      <c r="D17" s="99">
        <f>'3 lentelė'!Q133</f>
        <v>1</v>
      </c>
    </row>
    <row r="18" spans="2:4" ht="25.5" x14ac:dyDescent="0.25">
      <c r="B18" s="20" t="s">
        <v>681</v>
      </c>
      <c r="C18" s="19" t="s">
        <v>682</v>
      </c>
      <c r="D18" s="99">
        <f>'3 lentelė'!T130+'3 lentelė'!T132</f>
        <v>20</v>
      </c>
    </row>
    <row r="19" spans="2:4" x14ac:dyDescent="0.25">
      <c r="B19" s="44" t="s">
        <v>626</v>
      </c>
      <c r="C19" s="19" t="s">
        <v>700</v>
      </c>
      <c r="D19" s="99">
        <f>'3 lentelė'!N33+'3 lentelė'!N34</f>
        <v>2</v>
      </c>
    </row>
    <row r="20" spans="2:4" x14ac:dyDescent="0.25">
      <c r="B20" s="44" t="s">
        <v>652</v>
      </c>
      <c r="C20" s="19" t="s">
        <v>653</v>
      </c>
      <c r="D20" s="104">
        <f>'3 lentelė'!Q102</f>
        <v>0.54</v>
      </c>
    </row>
    <row r="21" spans="2:4" ht="38.25" x14ac:dyDescent="0.25">
      <c r="B21" s="85" t="s">
        <v>644</v>
      </c>
      <c r="C21" s="39" t="s">
        <v>645</v>
      </c>
      <c r="D21" s="99">
        <f>'3 lentelė'!N82+'3 lentelė'!N83+'3 lentelė'!N84+'3 lentelė'!N85+'3 lentelė'!N86</f>
        <v>180</v>
      </c>
    </row>
    <row r="22" spans="2:4" x14ac:dyDescent="0.25">
      <c r="B22" s="24" t="s">
        <v>642</v>
      </c>
      <c r="C22" s="27" t="s">
        <v>643</v>
      </c>
      <c r="D22" s="99">
        <f>'3 lentelė'!Q79</f>
        <v>1</v>
      </c>
    </row>
    <row r="23" spans="2:4" ht="26.25" x14ac:dyDescent="0.25">
      <c r="B23" s="44" t="s">
        <v>610</v>
      </c>
      <c r="C23" s="62" t="s">
        <v>611</v>
      </c>
      <c r="D23" s="99">
        <f>'3 lentelė'!N13+'3 lentelė'!N14+'3 lentelė'!N15</f>
        <v>3</v>
      </c>
    </row>
    <row r="24" spans="2:4" ht="25.5" x14ac:dyDescent="0.25">
      <c r="B24" s="24" t="s">
        <v>618</v>
      </c>
      <c r="C24" s="27" t="s">
        <v>619</v>
      </c>
      <c r="D24" s="100">
        <f>'3 lentelė'!N17+'3 lentelė'!N18+'3 lentelė'!N19+'3 lentelė'!N20+'3 lentelė'!N21</f>
        <v>6</v>
      </c>
    </row>
    <row r="25" spans="2:4" ht="26.25" x14ac:dyDescent="0.25">
      <c r="B25" s="44" t="s">
        <v>614</v>
      </c>
      <c r="C25" s="62" t="s">
        <v>615</v>
      </c>
      <c r="D25" s="100">
        <f>'3 lentelė'!T14+'3 lentelė'!T15</f>
        <v>4</v>
      </c>
    </row>
    <row r="26" spans="2:4" ht="25.5" x14ac:dyDescent="0.25">
      <c r="B26" s="85" t="s">
        <v>620</v>
      </c>
      <c r="C26" s="28" t="s">
        <v>621</v>
      </c>
      <c r="D26" s="100">
        <f>'3 lentelė'!N23+'3 lentelė'!N24+'3 lentelė'!N25+'3 lentelė'!N26+'3 lentelė'!N27</f>
        <v>5</v>
      </c>
    </row>
    <row r="27" spans="2:4" x14ac:dyDescent="0.25">
      <c r="B27" s="85" t="s">
        <v>656</v>
      </c>
      <c r="C27" s="28" t="s">
        <v>702</v>
      </c>
      <c r="D27" s="101">
        <f>'3 lentelė'!N104+'3 lentelė'!N105+'3 lentelė'!N106+'3 lentelė'!N107+'3 lentelė'!N108</f>
        <v>1.9100000000000001</v>
      </c>
    </row>
    <row r="28" spans="2:4" x14ac:dyDescent="0.25">
      <c r="B28" s="85" t="s">
        <v>658</v>
      </c>
      <c r="C28" s="22" t="s">
        <v>703</v>
      </c>
      <c r="D28" s="103">
        <f>'3 lentelė'!Q104</f>
        <v>1.4</v>
      </c>
    </row>
    <row r="29" spans="2:4" x14ac:dyDescent="0.25">
      <c r="B29" s="85" t="s">
        <v>646</v>
      </c>
      <c r="C29" s="22" t="s">
        <v>647</v>
      </c>
      <c r="D29" s="100">
        <f>'3 lentelė'!N91</f>
        <v>2</v>
      </c>
    </row>
    <row r="30" spans="2:4" x14ac:dyDescent="0.25">
      <c r="B30" s="85" t="s">
        <v>648</v>
      </c>
      <c r="C30" s="28" t="s">
        <v>649</v>
      </c>
      <c r="D30" s="100">
        <f>'3 lentelė'!N93</f>
        <v>4</v>
      </c>
    </row>
    <row r="31" spans="2:4" ht="25.5" x14ac:dyDescent="0.25">
      <c r="B31" s="44" t="s">
        <v>660</v>
      </c>
      <c r="C31" s="19" t="s">
        <v>704</v>
      </c>
      <c r="D31" s="100">
        <f>'3 lentelė'!N114</f>
        <v>138</v>
      </c>
    </row>
    <row r="32" spans="2:4" x14ac:dyDescent="0.25">
      <c r="B32" s="44" t="s">
        <v>664</v>
      </c>
      <c r="C32" s="19" t="s">
        <v>665</v>
      </c>
      <c r="D32" s="103">
        <f>'3 lentelė'!N116</f>
        <v>8155</v>
      </c>
    </row>
    <row r="33" spans="2:4" x14ac:dyDescent="0.25">
      <c r="B33" s="44" t="s">
        <v>674</v>
      </c>
      <c r="C33" s="19" t="s">
        <v>705</v>
      </c>
      <c r="D33" s="101">
        <f>'3 lentelė'!Z118+'3 lentelė'!Z119+'3 lentelė'!Z120+'3 lentelė'!Z121+'3 lentelė'!Z122+'3 lentelė'!Z126</f>
        <v>15.853999999999999</v>
      </c>
    </row>
    <row r="34" spans="2:4" ht="25.5" x14ac:dyDescent="0.25">
      <c r="B34" s="44" t="s">
        <v>624</v>
      </c>
      <c r="C34" s="19" t="s">
        <v>625</v>
      </c>
      <c r="D34" s="100">
        <f>'3 lentelė'!Q31</f>
        <v>1</v>
      </c>
    </row>
    <row r="35" spans="2:4" ht="25.5" x14ac:dyDescent="0.25">
      <c r="B35" s="44" t="s">
        <v>683</v>
      </c>
      <c r="C35" s="19" t="s">
        <v>684</v>
      </c>
      <c r="D35" s="100">
        <f>'3 lentelė'!W128+'3 lentelė'!W129+'3 lentelė'!W131+'3 lentelė'!W134</f>
        <v>4</v>
      </c>
    </row>
    <row r="36" spans="2:4" x14ac:dyDescent="0.25">
      <c r="B36" s="44" t="s">
        <v>654</v>
      </c>
      <c r="C36" s="19" t="s">
        <v>655</v>
      </c>
      <c r="D36" s="100">
        <f>'3 lentelė'!T100</f>
        <v>2</v>
      </c>
    </row>
    <row r="37" spans="2:4" ht="25.5" x14ac:dyDescent="0.25">
      <c r="B37" s="44" t="s">
        <v>628</v>
      </c>
      <c r="C37" s="19" t="s">
        <v>706</v>
      </c>
      <c r="D37" s="100">
        <f>'3 lentelė'!N38+'3 lentelė'!N39+'3 lentelė'!N40+'3 lentelė'!N41</f>
        <v>4</v>
      </c>
    </row>
    <row r="38" spans="2:4" x14ac:dyDescent="0.25">
      <c r="B38" s="44" t="s">
        <v>634</v>
      </c>
      <c r="C38" s="19" t="s">
        <v>635</v>
      </c>
      <c r="D38" s="100">
        <f>'3 lentelė'!N44+'3 lentelė'!N45+'3 lentelė'!N46+'3 lentelė'!N47+'3 lentelė'!N48</f>
        <v>66</v>
      </c>
    </row>
    <row r="39" spans="2:4" ht="25.5" x14ac:dyDescent="0.25">
      <c r="B39" s="24" t="s">
        <v>636</v>
      </c>
      <c r="C39" s="19" t="s">
        <v>637</v>
      </c>
      <c r="D39" s="100">
        <f>SUM('3 lentelė'!N50:N76)</f>
        <v>39</v>
      </c>
    </row>
    <row r="40" spans="2:4" ht="25.5" x14ac:dyDescent="0.25">
      <c r="B40" s="44" t="s">
        <v>687</v>
      </c>
      <c r="C40" s="19" t="s">
        <v>707</v>
      </c>
      <c r="D40" s="100">
        <f>'3 lentelė'!N150+'3 lentelė'!N151+'3 lentelė'!N152+'3 lentelė'!N153+'3 lentelė'!N154+'3 lentelė'!N155</f>
        <v>115029.84</v>
      </c>
    </row>
    <row r="41" spans="2:4" ht="25.5" x14ac:dyDescent="0.25">
      <c r="B41" s="44" t="s">
        <v>689</v>
      </c>
      <c r="C41" s="19" t="s">
        <v>690</v>
      </c>
      <c r="D41" s="101">
        <f>'3 lentelė'!Q151+'3 lentelė'!Q152+'3 lentelė'!Q154</f>
        <v>408.51</v>
      </c>
    </row>
    <row r="42" spans="2:4" ht="25.5" x14ac:dyDescent="0.25">
      <c r="B42" s="85" t="s">
        <v>640</v>
      </c>
      <c r="C42" s="27" t="s">
        <v>641</v>
      </c>
      <c r="D42" s="100">
        <f>'3 lentelė'!N78+'3 lentelė'!N79+'3 lentelė'!N80</f>
        <v>5757</v>
      </c>
    </row>
    <row r="43" spans="2:4" ht="26.25" x14ac:dyDescent="0.25">
      <c r="B43" s="44" t="s">
        <v>612</v>
      </c>
      <c r="C43" s="62" t="s">
        <v>613</v>
      </c>
      <c r="D43" s="100">
        <f>'3 lentelė'!Q13+'3 lentelė'!Q14+'3 lentelė'!Q15</f>
        <v>114</v>
      </c>
    </row>
    <row r="44" spans="2:4" ht="38.25" x14ac:dyDescent="0.25">
      <c r="B44" s="24" t="s">
        <v>692</v>
      </c>
      <c r="C44" s="19" t="s">
        <v>708</v>
      </c>
      <c r="D44" s="100">
        <f>'3 lentelė'!N162</f>
        <v>2</v>
      </c>
    </row>
    <row r="45" spans="2:4" ht="51" x14ac:dyDescent="0.25">
      <c r="B45" s="24" t="s">
        <v>709</v>
      </c>
      <c r="C45" s="19" t="s">
        <v>710</v>
      </c>
      <c r="D45" s="100">
        <f>'3 lentelė'!Q162</f>
        <v>15</v>
      </c>
    </row>
    <row r="46" spans="2:4" ht="25.5" x14ac:dyDescent="0.25">
      <c r="B46" s="85" t="s">
        <v>677</v>
      </c>
      <c r="C46" s="28" t="s">
        <v>711</v>
      </c>
      <c r="D46" s="103">
        <f>'3 lentelė'!N128+'3 lentelė'!N129+'3 lentelė'!N130+'3 lentelė'!N131+'3 lentelė'!N132+'3 lentelė'!N134</f>
        <v>48.1</v>
      </c>
    </row>
    <row r="47" spans="2:4" ht="25.5" x14ac:dyDescent="0.25">
      <c r="B47" s="44" t="s">
        <v>630</v>
      </c>
      <c r="C47" s="19" t="s">
        <v>631</v>
      </c>
      <c r="D47" s="100">
        <f>'3 lentelė'!Q38+'3 lentelė'!Q39+'3 lentelė'!Q40+'3 lentelė'!Q41</f>
        <v>94</v>
      </c>
    </row>
    <row r="48" spans="2:4" ht="25.5" x14ac:dyDescent="0.25">
      <c r="B48" s="44" t="s">
        <v>632</v>
      </c>
      <c r="C48" s="19" t="s">
        <v>633</v>
      </c>
      <c r="D48" s="100">
        <f>'3 lentelė'!T38+'3 lentelė'!T39+'3 lentelė'!T40+'3 lentelė'!T41</f>
        <v>95</v>
      </c>
    </row>
  </sheetData>
  <mergeCells count="3">
    <mergeCell ref="D1:G1"/>
    <mergeCell ref="D2:G2"/>
    <mergeCell ref="D3:G3"/>
  </mergeCells>
  <pageMargins left="0.7" right="0.7" top="0.75" bottom="0.75" header="0.3" footer="0.3"/>
  <pageSetup paperSize="9" scale="5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L32"/>
  <sheetViews>
    <sheetView tabSelected="1" workbookViewId="0">
      <pane ySplit="7" topLeftCell="A14" activePane="bottomLeft" state="frozen"/>
      <selection pane="bottomLeft" activeCell="I18" sqref="I18"/>
    </sheetView>
  </sheetViews>
  <sheetFormatPr defaultRowHeight="15" x14ac:dyDescent="0.25"/>
  <cols>
    <col min="1" max="1" width="3.7109375" customWidth="1"/>
    <col min="2" max="2" width="22.28515625" customWidth="1"/>
    <col min="3" max="3" width="19.28515625" customWidth="1"/>
    <col min="4" max="4" width="12.140625" customWidth="1"/>
    <col min="5" max="6" width="11.42578125" customWidth="1"/>
    <col min="7" max="7" width="13.28515625" customWidth="1"/>
    <col min="8" max="8" width="12.7109375" customWidth="1"/>
    <col min="9" max="9" width="14.42578125" customWidth="1"/>
    <col min="10" max="10" width="15.7109375" customWidth="1"/>
    <col min="11" max="11" width="19.85546875" customWidth="1"/>
  </cols>
  <sheetData>
    <row r="1" spans="2:12" ht="15.75" x14ac:dyDescent="0.25">
      <c r="I1" s="134" t="s">
        <v>108</v>
      </c>
      <c r="J1" s="134"/>
      <c r="K1" s="134"/>
      <c r="L1" s="134"/>
    </row>
    <row r="2" spans="2:12" ht="15.75" x14ac:dyDescent="0.25">
      <c r="I2" s="135" t="s">
        <v>16</v>
      </c>
      <c r="J2" s="135"/>
      <c r="K2" s="135"/>
      <c r="L2" s="135"/>
    </row>
    <row r="3" spans="2:12" ht="15.75" x14ac:dyDescent="0.25">
      <c r="I3" s="135" t="s">
        <v>17</v>
      </c>
      <c r="J3" s="135"/>
      <c r="K3" s="135"/>
      <c r="L3" s="135"/>
    </row>
    <row r="5" spans="2:12" ht="15.75" x14ac:dyDescent="0.25">
      <c r="B5" s="1" t="s">
        <v>67</v>
      </c>
    </row>
    <row r="6" spans="2:12" ht="15.75" x14ac:dyDescent="0.25">
      <c r="B6" s="1" t="s">
        <v>63</v>
      </c>
    </row>
    <row r="7" spans="2:12" ht="15.75" x14ac:dyDescent="0.25">
      <c r="B7" s="13"/>
      <c r="C7" s="14" t="s">
        <v>64</v>
      </c>
      <c r="D7" s="14">
        <v>2014</v>
      </c>
      <c r="E7" s="14">
        <v>2015</v>
      </c>
      <c r="F7" s="14">
        <v>2016</v>
      </c>
      <c r="G7" s="14">
        <v>2017</v>
      </c>
      <c r="H7" s="14">
        <v>2018</v>
      </c>
      <c r="I7" s="14">
        <v>2019</v>
      </c>
      <c r="J7" s="14">
        <v>2020</v>
      </c>
      <c r="K7" s="15" t="s">
        <v>12</v>
      </c>
    </row>
    <row r="8" spans="2:12" ht="51" x14ac:dyDescent="0.25">
      <c r="B8" s="17" t="s">
        <v>65</v>
      </c>
      <c r="C8" s="17" t="s">
        <v>66</v>
      </c>
      <c r="D8" s="16"/>
      <c r="E8" s="6"/>
      <c r="F8" s="16"/>
      <c r="G8" s="16"/>
      <c r="H8" s="16"/>
      <c r="I8" s="16"/>
      <c r="J8" s="16"/>
      <c r="K8" s="16"/>
    </row>
    <row r="9" spans="2:12" ht="51" x14ac:dyDescent="0.25">
      <c r="B9" s="27" t="s">
        <v>324</v>
      </c>
      <c r="C9" s="28" t="s">
        <v>735</v>
      </c>
      <c r="D9" s="104">
        <f>'1 lentelė'!E32</f>
        <v>0</v>
      </c>
      <c r="E9" s="104">
        <f>'1 lentelė'!G32</f>
        <v>0</v>
      </c>
      <c r="F9" s="104">
        <f>'1 lentelė'!I32</f>
        <v>0</v>
      </c>
      <c r="G9" s="104">
        <f>'1 lentelė'!K32</f>
        <v>0</v>
      </c>
      <c r="H9" s="104">
        <f>'1 lentelė'!M32</f>
        <v>0</v>
      </c>
      <c r="I9" s="104">
        <f>'1 lentelė'!O32</f>
        <v>0</v>
      </c>
      <c r="J9" s="104">
        <f>'1 lentelė'!Q32/1000</f>
        <v>1103.5840000000001</v>
      </c>
      <c r="K9" s="104">
        <f t="shared" ref="K9:K23" si="0">SUM(D9:J9)</f>
        <v>1103.5840000000001</v>
      </c>
    </row>
    <row r="10" spans="2:12" ht="38.25" x14ac:dyDescent="0.25">
      <c r="B10" s="27" t="s">
        <v>736</v>
      </c>
      <c r="C10" s="28" t="s">
        <v>737</v>
      </c>
      <c r="D10" s="104">
        <f>'1 lentelė'!E34</f>
        <v>0</v>
      </c>
      <c r="E10" s="104">
        <f>'1 lentelė'!G34</f>
        <v>0</v>
      </c>
      <c r="F10" s="104">
        <f>'1 lentelė'!I33</f>
        <v>0</v>
      </c>
      <c r="G10" s="104">
        <f>'1 lentelė'!K34</f>
        <v>0</v>
      </c>
      <c r="H10" s="104">
        <f>'1 lentelė'!M34/1000</f>
        <v>178.65356</v>
      </c>
      <c r="I10" s="104">
        <f>'1 lentelė'!O34/1000</f>
        <v>248.77744000000001</v>
      </c>
      <c r="J10" s="104">
        <f>'1 lentelė'!Q34</f>
        <v>0</v>
      </c>
      <c r="K10" s="104">
        <f t="shared" si="0"/>
        <v>427.43100000000004</v>
      </c>
    </row>
    <row r="11" spans="2:12" ht="25.5" x14ac:dyDescent="0.25">
      <c r="B11" s="27" t="s">
        <v>319</v>
      </c>
      <c r="C11" s="28" t="s">
        <v>738</v>
      </c>
      <c r="D11" s="104">
        <f>'1 lentelė'!E31</f>
        <v>0</v>
      </c>
      <c r="E11" s="104">
        <f>'1 lentelė'!G31</f>
        <v>0</v>
      </c>
      <c r="F11" s="104">
        <f>'1 lentelė'!I31</f>
        <v>0</v>
      </c>
      <c r="G11" s="104">
        <f>'1 lentelė'!K31</f>
        <v>0</v>
      </c>
      <c r="H11" s="104">
        <f>'1 lentelė'!M31</f>
        <v>0</v>
      </c>
      <c r="I11" s="104">
        <f>'1 lentelė'!O31</f>
        <v>844573</v>
      </c>
      <c r="J11" s="104">
        <f>'1 lentelė'!Q31</f>
        <v>0</v>
      </c>
      <c r="K11" s="104">
        <f t="shared" si="0"/>
        <v>844573</v>
      </c>
    </row>
    <row r="12" spans="2:12" ht="25.5" x14ac:dyDescent="0.25">
      <c r="B12" s="54" t="s">
        <v>739</v>
      </c>
      <c r="C12" s="28" t="s">
        <v>740</v>
      </c>
      <c r="D12" s="104">
        <f>'1 lentelė'!E38</f>
        <v>0</v>
      </c>
      <c r="E12" s="104">
        <f>'1 lentelė'!G38</f>
        <v>0</v>
      </c>
      <c r="F12" s="104">
        <f>'1 lentelė'!I38</f>
        <v>0</v>
      </c>
      <c r="G12" s="104">
        <f>'1 lentelė'!K38</f>
        <v>2175264.87</v>
      </c>
      <c r="H12" s="104">
        <f>'1 lentelė'!O38</f>
        <v>0</v>
      </c>
      <c r="I12" s="104">
        <f>'1 lentelė'!O38</f>
        <v>0</v>
      </c>
      <c r="J12" s="104">
        <f>'1 lentelė'!Q38</f>
        <v>0</v>
      </c>
      <c r="K12" s="104">
        <f t="shared" si="0"/>
        <v>2175264.87</v>
      </c>
    </row>
    <row r="13" spans="2:12" ht="38.25" x14ac:dyDescent="0.25">
      <c r="B13" s="54" t="s">
        <v>741</v>
      </c>
      <c r="C13" s="28" t="s">
        <v>742</v>
      </c>
      <c r="D13" s="104">
        <f>'1 lentelė'!E39</f>
        <v>0</v>
      </c>
      <c r="E13" s="104">
        <f>'1 lentelė'!G39</f>
        <v>0</v>
      </c>
      <c r="F13" s="104">
        <f>'1 lentelė'!I39</f>
        <v>0</v>
      </c>
      <c r="G13" s="104">
        <f>'1 lentelė'!K39</f>
        <v>3805710.95</v>
      </c>
      <c r="H13" s="104">
        <f>'1 lentelė'!M39</f>
        <v>0</v>
      </c>
      <c r="I13" s="104">
        <f>'1 lentelė'!O39</f>
        <v>0</v>
      </c>
      <c r="J13" s="104">
        <f>'1 lentelė'!Q39</f>
        <v>0</v>
      </c>
      <c r="K13" s="104">
        <f t="shared" si="0"/>
        <v>3805710.95</v>
      </c>
    </row>
    <row r="14" spans="2:12" ht="76.5" x14ac:dyDescent="0.25">
      <c r="B14" s="54" t="s">
        <v>743</v>
      </c>
      <c r="C14" s="28" t="s">
        <v>744</v>
      </c>
      <c r="D14" s="104">
        <f>'1 lentelė'!E40</f>
        <v>0</v>
      </c>
      <c r="E14" s="104">
        <f>'1 lentelė'!G40</f>
        <v>0</v>
      </c>
      <c r="F14" s="104">
        <f>'1 lentelė'!I40</f>
        <v>575597.03</v>
      </c>
      <c r="G14" s="104">
        <f>'1 lentelė'!K40</f>
        <v>5141831.01</v>
      </c>
      <c r="H14" s="104">
        <f>'1 lentelė'!M40</f>
        <v>0</v>
      </c>
      <c r="I14" s="104">
        <f>'1 lentelė'!O40</f>
        <v>1693650.22</v>
      </c>
      <c r="J14" s="104">
        <f>'1 lentelė'!Q40</f>
        <v>0</v>
      </c>
      <c r="K14" s="104">
        <f t="shared" si="0"/>
        <v>7411078.2599999998</v>
      </c>
    </row>
    <row r="15" spans="2:12" ht="38.25" x14ac:dyDescent="0.25">
      <c r="B15" s="54" t="s">
        <v>745</v>
      </c>
      <c r="C15" s="28" t="s">
        <v>746</v>
      </c>
      <c r="D15" s="104">
        <f>'1 lentelė'!E18</f>
        <v>0</v>
      </c>
      <c r="E15" s="104">
        <f>'1 lentelė'!G18</f>
        <v>0</v>
      </c>
      <c r="F15" s="104">
        <f>'1 lentelė'!I18</f>
        <v>0</v>
      </c>
      <c r="G15" s="104">
        <f>'1 lentelė'!K18</f>
        <v>588896.63</v>
      </c>
      <c r="H15" s="104">
        <f>'1 lentelė'!M18</f>
        <v>0</v>
      </c>
      <c r="I15" s="104">
        <f>'1 lentelė'!O18</f>
        <v>0</v>
      </c>
      <c r="J15" s="104">
        <f>'1 lentelė'!Q18</f>
        <v>0</v>
      </c>
      <c r="K15" s="104">
        <f t="shared" si="0"/>
        <v>588896.63</v>
      </c>
    </row>
    <row r="16" spans="2:12" ht="63.75" x14ac:dyDescent="0.25">
      <c r="B16" s="54" t="s">
        <v>747</v>
      </c>
      <c r="C16" s="28" t="s">
        <v>748</v>
      </c>
      <c r="D16" s="104">
        <f>'1 lentelė'!E36</f>
        <v>0</v>
      </c>
      <c r="E16" s="104">
        <f>'1 lentelė'!G36</f>
        <v>0</v>
      </c>
      <c r="F16" s="104">
        <f>'1 lentelė'!I36</f>
        <v>49235</v>
      </c>
      <c r="G16" s="104">
        <f>'1 lentelė'!K36</f>
        <v>0</v>
      </c>
      <c r="H16" s="104">
        <f>'1 lentelė'!M36</f>
        <v>0</v>
      </c>
      <c r="I16" s="104">
        <f>'1 lentelė'!O36</f>
        <v>0</v>
      </c>
      <c r="J16" s="104">
        <f>'1 lentelė'!Q36</f>
        <v>0</v>
      </c>
      <c r="K16" s="104">
        <f t="shared" si="0"/>
        <v>49235</v>
      </c>
    </row>
    <row r="17" spans="2:11" ht="25.5" x14ac:dyDescent="0.25">
      <c r="B17" s="54" t="s">
        <v>749</v>
      </c>
      <c r="C17" s="28" t="s">
        <v>750</v>
      </c>
      <c r="D17" s="104">
        <f>'1 lentelė'!E41</f>
        <v>0</v>
      </c>
      <c r="E17" s="104">
        <f>'1 lentelė'!G41</f>
        <v>0</v>
      </c>
      <c r="F17" s="104">
        <f>'1 lentelė'!I41</f>
        <v>0</v>
      </c>
      <c r="G17" s="104">
        <f>'1 lentelė'!K41/1000</f>
        <v>724.39169000000004</v>
      </c>
      <c r="H17" s="104">
        <f>'1 lentelė'!M41/1000</f>
        <v>933.03462999999999</v>
      </c>
      <c r="I17" s="104">
        <f>'1 lentelė'!O41/1000</f>
        <v>251.96601000000001</v>
      </c>
      <c r="J17" s="104">
        <f>'1 lentelė'!P41</f>
        <v>0</v>
      </c>
      <c r="K17" s="104">
        <f t="shared" si="0"/>
        <v>1909.3923300000001</v>
      </c>
    </row>
    <row r="18" spans="2:11" x14ac:dyDescent="0.25">
      <c r="B18" s="54" t="s">
        <v>751</v>
      </c>
      <c r="C18" s="28" t="s">
        <v>752</v>
      </c>
      <c r="D18" s="104">
        <f>'1 lentelė'!E33</f>
        <v>0</v>
      </c>
      <c r="E18" s="104">
        <f>'1 lentelė'!G33</f>
        <v>0</v>
      </c>
      <c r="F18" s="104">
        <f>'1 lentelė'!I33</f>
        <v>0</v>
      </c>
      <c r="G18" s="104">
        <f>'1 lentelė'!K33</f>
        <v>325955.65000000002</v>
      </c>
      <c r="H18" s="104">
        <f>'1 lentelė'!M33</f>
        <v>1823683.2000000002</v>
      </c>
      <c r="I18" s="104">
        <f>'1 lentelė'!O33</f>
        <v>875811</v>
      </c>
      <c r="J18" s="104">
        <f>'1 lentelė'!Q33</f>
        <v>281118.8</v>
      </c>
      <c r="K18" s="104">
        <f t="shared" si="0"/>
        <v>3306568.65</v>
      </c>
    </row>
    <row r="19" spans="2:11" ht="38.25" x14ac:dyDescent="0.25">
      <c r="B19" s="54" t="s">
        <v>753</v>
      </c>
      <c r="C19" s="28" t="s">
        <v>754</v>
      </c>
      <c r="D19" s="104">
        <f>'1 lentelė'!E19</f>
        <v>0</v>
      </c>
      <c r="E19" s="104">
        <f>'1 lentelė'!G19</f>
        <v>0</v>
      </c>
      <c r="F19" s="104">
        <f>'1 lentelė'!I19</f>
        <v>0</v>
      </c>
      <c r="G19" s="104">
        <f>'1 lentelė'!K19</f>
        <v>1029000</v>
      </c>
      <c r="H19" s="104">
        <f>'1 lentelė'!M19</f>
        <v>0</v>
      </c>
      <c r="I19" s="104">
        <f>'1 lentelė'!O19</f>
        <v>0</v>
      </c>
      <c r="J19" s="104">
        <f>'1 lentelė'!Q19</f>
        <v>0</v>
      </c>
      <c r="K19" s="104">
        <f t="shared" si="0"/>
        <v>1029000</v>
      </c>
    </row>
    <row r="20" spans="2:11" ht="25.5" x14ac:dyDescent="0.25">
      <c r="B20" s="54" t="s">
        <v>755</v>
      </c>
      <c r="C20" s="28" t="s">
        <v>756</v>
      </c>
      <c r="D20" s="104">
        <f>'1 lentelė'!E44</f>
        <v>0</v>
      </c>
      <c r="E20" s="104">
        <f>'1 lentelė'!G44</f>
        <v>0</v>
      </c>
      <c r="F20" s="104">
        <f>'1 lentelė'!I44</f>
        <v>941826.63</v>
      </c>
      <c r="G20" s="104">
        <f>'1 lentelė'!K44</f>
        <v>0</v>
      </c>
      <c r="H20" s="104">
        <f>'1 lentelė'!M44</f>
        <v>5261478.9400000004</v>
      </c>
      <c r="I20" s="104">
        <f>'1 lentelė'!O44</f>
        <v>0</v>
      </c>
      <c r="J20" s="104">
        <f>'1 lentelė'!Q44</f>
        <v>0</v>
      </c>
      <c r="K20" s="104">
        <f t="shared" si="0"/>
        <v>6203305.5700000003</v>
      </c>
    </row>
    <row r="21" spans="2:11" ht="25.5" x14ac:dyDescent="0.25">
      <c r="B21" s="54" t="s">
        <v>757</v>
      </c>
      <c r="C21" s="28" t="s">
        <v>758</v>
      </c>
      <c r="D21" s="104">
        <f>'1 lentelė'!E45</f>
        <v>0</v>
      </c>
      <c r="E21" s="104">
        <f>'1 lentelė'!G45</f>
        <v>0</v>
      </c>
      <c r="F21" s="104">
        <f>'1 lentelė'!I45</f>
        <v>868900</v>
      </c>
      <c r="G21" s="104">
        <f>'1 lentelė'!K45</f>
        <v>0</v>
      </c>
      <c r="H21" s="104">
        <f>'1 lentelė'!M45</f>
        <v>0</v>
      </c>
      <c r="I21" s="104">
        <f>'1 lentelė'!O45</f>
        <v>0</v>
      </c>
      <c r="J21" s="104">
        <f>'1 lentelė'!Q45</f>
        <v>0</v>
      </c>
      <c r="K21" s="104">
        <f t="shared" si="0"/>
        <v>868900</v>
      </c>
    </row>
    <row r="22" spans="2:11" ht="63.75" x14ac:dyDescent="0.25">
      <c r="B22" s="45" t="s">
        <v>439</v>
      </c>
      <c r="C22" s="27" t="s">
        <v>759</v>
      </c>
      <c r="D22" s="104">
        <f>'1 lentelė'!E46</f>
        <v>0</v>
      </c>
      <c r="E22" s="104">
        <f>'1 lentelė'!G46</f>
        <v>0</v>
      </c>
      <c r="F22" s="104">
        <f>'1 lentelė'!I46</f>
        <v>0</v>
      </c>
      <c r="G22" s="104">
        <f>'1 lentelė'!K46</f>
        <v>0</v>
      </c>
      <c r="H22" s="104">
        <f>'1 lentelė'!M46</f>
        <v>508300</v>
      </c>
      <c r="I22" s="104">
        <f>'1 lentelė'!O46</f>
        <v>0</v>
      </c>
      <c r="J22" s="104">
        <f>'1 lentelė'!Q46</f>
        <v>0</v>
      </c>
      <c r="K22" s="104">
        <f t="shared" si="0"/>
        <v>508300</v>
      </c>
    </row>
    <row r="23" spans="2:11" ht="25.5" x14ac:dyDescent="0.25">
      <c r="B23" s="54" t="s">
        <v>760</v>
      </c>
      <c r="C23" s="28" t="s">
        <v>761</v>
      </c>
      <c r="D23" s="104">
        <f>'1 lentelė'!E22</f>
        <v>0</v>
      </c>
      <c r="E23" s="104">
        <f>'1 lentelė'!G22</f>
        <v>0</v>
      </c>
      <c r="F23" s="104">
        <f>'1 lentelė'!I22</f>
        <v>0</v>
      </c>
      <c r="G23" s="104">
        <f>'1 lentelė'!K22</f>
        <v>724262.92</v>
      </c>
      <c r="H23" s="104">
        <f>'1 lentelė'!M22</f>
        <v>0</v>
      </c>
      <c r="I23" s="104">
        <f>'1 lentelė'!O22</f>
        <v>162503.85</v>
      </c>
      <c r="J23" s="104">
        <f>'1 lentelė'!Q22</f>
        <v>0</v>
      </c>
      <c r="K23" s="104">
        <f t="shared" si="0"/>
        <v>886766.77</v>
      </c>
    </row>
    <row r="24" spans="2:11" ht="25.5" x14ac:dyDescent="0.25">
      <c r="B24" s="54" t="s">
        <v>762</v>
      </c>
      <c r="C24" s="28" t="s">
        <v>763</v>
      </c>
      <c r="D24" s="101">
        <f>'1 lentelė'!E24</f>
        <v>0</v>
      </c>
      <c r="E24" s="101">
        <f>'1 lentelė'!G24</f>
        <v>0</v>
      </c>
      <c r="F24" s="101">
        <f>'1 lentelė'!I24</f>
        <v>2824678.54</v>
      </c>
      <c r="G24" s="101">
        <f>'1 lentelė'!K24</f>
        <v>0</v>
      </c>
      <c r="H24" s="101">
        <f>'1 lentelė'!M24</f>
        <v>0</v>
      </c>
      <c r="I24" s="101">
        <f>'1 lentelė'!O24</f>
        <v>0</v>
      </c>
      <c r="J24" s="101">
        <f>'1 lentelė'!Q24</f>
        <v>0</v>
      </c>
      <c r="K24" s="101">
        <f>SUM(D25:K25)</f>
        <v>7154657.8799999999</v>
      </c>
    </row>
    <row r="25" spans="2:11" ht="25.5" x14ac:dyDescent="0.25">
      <c r="B25" s="54" t="s">
        <v>764</v>
      </c>
      <c r="C25" s="28" t="s">
        <v>765</v>
      </c>
      <c r="D25" s="101">
        <f>'1 lentelė'!E48</f>
        <v>0</v>
      </c>
      <c r="E25" s="101">
        <f>'1 lentelė'!G48</f>
        <v>0</v>
      </c>
      <c r="F25" s="101">
        <f>'1 lentelė'!I48</f>
        <v>0</v>
      </c>
      <c r="G25" s="101">
        <f>'1 lentelė'!K48</f>
        <v>0</v>
      </c>
      <c r="H25" s="101">
        <f>'1 lentelė'!M48</f>
        <v>3577328.94</v>
      </c>
      <c r="I25" s="101">
        <f>'1 lentelė'!O48</f>
        <v>0</v>
      </c>
      <c r="J25" s="101">
        <f>'1 lentelė'!Q48</f>
        <v>0</v>
      </c>
      <c r="K25" s="101">
        <f t="shared" ref="K25:K32" si="1">SUM(D25:J25)</f>
        <v>3577328.94</v>
      </c>
    </row>
    <row r="26" spans="2:11" ht="51" x14ac:dyDescent="0.25">
      <c r="B26" s="54" t="s">
        <v>215</v>
      </c>
      <c r="C26" s="28" t="s">
        <v>766</v>
      </c>
      <c r="D26" s="101">
        <f>'1 lentelė'!E25</f>
        <v>0</v>
      </c>
      <c r="E26" s="101">
        <f>'1 lentelė'!G25</f>
        <v>0</v>
      </c>
      <c r="F26" s="101">
        <f>'1 lentelė'!I25</f>
        <v>0</v>
      </c>
      <c r="G26" s="101">
        <f>'1 lentelė'!K25</f>
        <v>0</v>
      </c>
      <c r="H26" s="101">
        <f>'1 lentelė'!M25</f>
        <v>530853.62</v>
      </c>
      <c r="I26" s="101">
        <f>'1 lentelė'!O25</f>
        <v>856431</v>
      </c>
      <c r="J26" s="101">
        <f>'1 lentelė'!Q25</f>
        <v>0</v>
      </c>
      <c r="K26" s="101">
        <f t="shared" si="1"/>
        <v>1387284.62</v>
      </c>
    </row>
    <row r="27" spans="2:11" ht="38.25" x14ac:dyDescent="0.25">
      <c r="B27" s="22" t="s">
        <v>477</v>
      </c>
      <c r="C27" s="27" t="s">
        <v>767</v>
      </c>
      <c r="D27" s="101">
        <f>'1 lentelė'!E26</f>
        <v>0</v>
      </c>
      <c r="E27" s="101">
        <f>'1 lentelė'!G26</f>
        <v>0</v>
      </c>
      <c r="F27" s="101">
        <f>'1 lentelė'!I26</f>
        <v>0</v>
      </c>
      <c r="G27" s="101">
        <f>'1 lentelė'!K26</f>
        <v>0</v>
      </c>
      <c r="H27" s="101">
        <f>'1 lentelė'!M26</f>
        <v>564673.56000000006</v>
      </c>
      <c r="I27" s="101">
        <f>'1 lentelė'!O26</f>
        <v>0</v>
      </c>
      <c r="J27" s="101">
        <f>'1 lentelė'!Q26</f>
        <v>0</v>
      </c>
      <c r="K27" s="101">
        <f t="shared" si="1"/>
        <v>564673.56000000006</v>
      </c>
    </row>
    <row r="28" spans="2:11" ht="89.25" x14ac:dyDescent="0.25">
      <c r="B28" s="22" t="s">
        <v>299</v>
      </c>
      <c r="C28" s="27" t="s">
        <v>768</v>
      </c>
      <c r="D28" s="101">
        <f>'1 lentelė'!E27</f>
        <v>0</v>
      </c>
      <c r="E28" s="101">
        <f>'1 lentelė'!G27</f>
        <v>0</v>
      </c>
      <c r="F28" s="101">
        <f>'1 lentelė'!I27</f>
        <v>0</v>
      </c>
      <c r="G28" s="101">
        <f>'1 lentelė'!K27</f>
        <v>0</v>
      </c>
      <c r="H28" s="101">
        <f>'1 lentelė'!M27</f>
        <v>63735.99</v>
      </c>
      <c r="I28" s="101">
        <f>'1 lentelė'!O27</f>
        <v>0</v>
      </c>
      <c r="J28" s="101">
        <f>'1 lentelė'!Q27</f>
        <v>0</v>
      </c>
      <c r="K28" s="101">
        <f t="shared" si="1"/>
        <v>63735.99</v>
      </c>
    </row>
    <row r="29" spans="2:11" ht="51" x14ac:dyDescent="0.25">
      <c r="B29" s="27" t="s">
        <v>123</v>
      </c>
      <c r="C29" s="39" t="s">
        <v>769</v>
      </c>
      <c r="D29" s="101">
        <f>'1 lentelė'!E13</f>
        <v>0</v>
      </c>
      <c r="E29" s="101">
        <f>'1 lentelė'!G13</f>
        <v>0</v>
      </c>
      <c r="F29" s="101">
        <f>'1 lentelė'!I13</f>
        <v>0</v>
      </c>
      <c r="G29" s="101">
        <f>'1 lentelė'!K13</f>
        <v>0</v>
      </c>
      <c r="H29" s="101">
        <f>'1 lentelė'!M13</f>
        <v>626522.39999999991</v>
      </c>
      <c r="I29" s="101">
        <f>'1 lentelė'!O13</f>
        <v>250606.6</v>
      </c>
      <c r="J29" s="101">
        <f>'1 lentelė'!Q13</f>
        <v>0</v>
      </c>
      <c r="K29" s="101">
        <f t="shared" si="1"/>
        <v>877128.99999999988</v>
      </c>
    </row>
    <row r="30" spans="2:11" ht="38.25" x14ac:dyDescent="0.25">
      <c r="B30" s="27" t="s">
        <v>155</v>
      </c>
      <c r="C30" s="28" t="s">
        <v>770</v>
      </c>
      <c r="D30" s="101">
        <f>'1 lentelė'!E15</f>
        <v>0</v>
      </c>
      <c r="E30" s="101">
        <f>'1 lentelė'!G15</f>
        <v>0</v>
      </c>
      <c r="F30" s="101">
        <f>'1 lentelė'!I15</f>
        <v>0</v>
      </c>
      <c r="G30" s="101">
        <f>'1 lentelė'!K15</f>
        <v>1031314.1599999999</v>
      </c>
      <c r="H30" s="101">
        <f>'1 lentelė'!M15</f>
        <v>572393.72</v>
      </c>
      <c r="I30" s="101">
        <f>'1 lentelė'!O15</f>
        <v>0</v>
      </c>
      <c r="J30" s="101">
        <f>'1 lentelė'!Q15</f>
        <v>0</v>
      </c>
      <c r="K30" s="101">
        <f t="shared" si="1"/>
        <v>1603707.88</v>
      </c>
    </row>
    <row r="31" spans="2:11" ht="25.5" x14ac:dyDescent="0.25">
      <c r="B31" s="27" t="s">
        <v>139</v>
      </c>
      <c r="C31" s="27" t="s">
        <v>771</v>
      </c>
      <c r="D31" s="101">
        <f>'1 lentelė'!E14</f>
        <v>0</v>
      </c>
      <c r="E31" s="101">
        <f>'1 lentelė'!G14</f>
        <v>0</v>
      </c>
      <c r="F31" s="101">
        <f>'1 lentelė'!I14</f>
        <v>0</v>
      </c>
      <c r="G31" s="101">
        <f>'1 lentelė'!K14</f>
        <v>0</v>
      </c>
      <c r="H31" s="101">
        <f>'1 lentelė'!M14</f>
        <v>1237948.25</v>
      </c>
      <c r="I31" s="101">
        <f>'1 lentelė'!O14</f>
        <v>0</v>
      </c>
      <c r="J31" s="101">
        <f>'1 lentelė'!Q14</f>
        <v>0</v>
      </c>
      <c r="K31" s="101">
        <f t="shared" si="1"/>
        <v>1237948.25</v>
      </c>
    </row>
    <row r="32" spans="2:11" ht="51" x14ac:dyDescent="0.25">
      <c r="B32" s="12" t="s">
        <v>468</v>
      </c>
      <c r="C32" s="12" t="s">
        <v>772</v>
      </c>
      <c r="D32" s="101">
        <f>'1 lentelė'!E53</f>
        <v>0</v>
      </c>
      <c r="E32" s="101">
        <f>'1 lentelė'!G53</f>
        <v>0</v>
      </c>
      <c r="F32" s="101">
        <f>'1 lentelė'!I53</f>
        <v>0</v>
      </c>
      <c r="G32" s="101">
        <f>'1 lentelė'!K53</f>
        <v>0</v>
      </c>
      <c r="H32" s="101">
        <f>'1 lentelė'!M53</f>
        <v>291323.46000000002</v>
      </c>
      <c r="I32" s="101">
        <f>'1 lentelė'!O53</f>
        <v>0</v>
      </c>
      <c r="J32" s="101">
        <f>'1 lentelė'!Q53</f>
        <v>0</v>
      </c>
      <c r="K32" s="101">
        <f t="shared" si="1"/>
        <v>291323.46000000002</v>
      </c>
    </row>
  </sheetData>
  <mergeCells count="3">
    <mergeCell ref="I1:L1"/>
    <mergeCell ref="I2:L2"/>
    <mergeCell ref="I3:L3"/>
  </mergeCells>
  <pageMargins left="0.7" right="0.7" top="0.75" bottom="0.75" header="0.3" footer="0.3"/>
  <pageSetup paperSize="9" scale="79" fitToHeight="0" orientation="landscape" r:id="rId1"/>
  <ignoredErrors>
    <ignoredError sqref="K2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J32"/>
  <sheetViews>
    <sheetView workbookViewId="0">
      <pane ySplit="8" topLeftCell="A9" activePane="bottomLeft" state="frozen"/>
      <selection pane="bottomLeft" activeCell="A17" sqref="A17:XFD17"/>
    </sheetView>
  </sheetViews>
  <sheetFormatPr defaultRowHeight="15" x14ac:dyDescent="0.25"/>
  <cols>
    <col min="1" max="1" width="4.42578125" customWidth="1"/>
    <col min="2" max="3" width="28.28515625" customWidth="1"/>
    <col min="4" max="4" width="11.7109375" customWidth="1"/>
    <col min="5" max="5" width="11.28515625" customWidth="1"/>
    <col min="6" max="6" width="11.42578125" customWidth="1"/>
    <col min="7" max="7" width="11.85546875" customWidth="1"/>
    <col min="8" max="8" width="11.7109375" customWidth="1"/>
    <col min="9" max="9" width="10.140625" customWidth="1"/>
    <col min="10" max="10" width="11.85546875" customWidth="1"/>
  </cols>
  <sheetData>
    <row r="1" spans="2:10" ht="15.75" x14ac:dyDescent="0.25">
      <c r="G1" s="134" t="s">
        <v>108</v>
      </c>
      <c r="H1" s="134"/>
      <c r="I1" s="134"/>
      <c r="J1" s="134"/>
    </row>
    <row r="2" spans="2:10" ht="15.75" x14ac:dyDescent="0.25">
      <c r="G2" s="135" t="s">
        <v>16</v>
      </c>
      <c r="H2" s="135"/>
      <c r="I2" s="135"/>
      <c r="J2" s="135"/>
    </row>
    <row r="3" spans="2:10" ht="15.75" x14ac:dyDescent="0.25">
      <c r="G3" s="135" t="s">
        <v>17</v>
      </c>
      <c r="H3" s="135"/>
      <c r="I3" s="135"/>
      <c r="J3" s="135"/>
    </row>
    <row r="5" spans="2:10" ht="15.75" x14ac:dyDescent="0.25">
      <c r="B5" s="1" t="s">
        <v>71</v>
      </c>
    </row>
    <row r="6" spans="2:10" ht="15.75" x14ac:dyDescent="0.25">
      <c r="B6" s="1" t="s">
        <v>68</v>
      </c>
    </row>
    <row r="7" spans="2:10" ht="15.75" x14ac:dyDescent="0.25">
      <c r="B7" s="13"/>
      <c r="C7" s="14" t="s">
        <v>64</v>
      </c>
      <c r="D7" s="14">
        <v>2014</v>
      </c>
      <c r="E7" s="14">
        <v>2015</v>
      </c>
      <c r="F7" s="14">
        <v>2016</v>
      </c>
      <c r="G7" s="14">
        <v>2017</v>
      </c>
      <c r="H7" s="14">
        <v>2018</v>
      </c>
      <c r="I7" s="14">
        <v>2019</v>
      </c>
      <c r="J7" s="14">
        <v>2020</v>
      </c>
    </row>
    <row r="8" spans="2:10" ht="38.25" x14ac:dyDescent="0.25">
      <c r="B8" s="17" t="s">
        <v>69</v>
      </c>
      <c r="C8" s="17" t="s">
        <v>70</v>
      </c>
      <c r="D8" s="16"/>
      <c r="E8" s="6"/>
      <c r="F8" s="16"/>
      <c r="G8" s="16"/>
      <c r="H8" s="16"/>
      <c r="I8" s="16"/>
      <c r="J8" s="16"/>
    </row>
    <row r="9" spans="2:10" ht="38.25" x14ac:dyDescent="0.25">
      <c r="B9" s="27" t="s">
        <v>324</v>
      </c>
      <c r="C9" s="28" t="s">
        <v>735</v>
      </c>
      <c r="D9" s="101">
        <v>0</v>
      </c>
      <c r="E9" s="104">
        <f>D9+'5 lentelė'!E9</f>
        <v>0</v>
      </c>
      <c r="F9" s="101">
        <f>E9+'5 lentelė'!F9</f>
        <v>0</v>
      </c>
      <c r="G9" s="101">
        <f>F9+'5 lentelė'!G9</f>
        <v>0</v>
      </c>
      <c r="H9" s="101">
        <f>G9+'5 lentelė'!H9</f>
        <v>0</v>
      </c>
      <c r="I9" s="101">
        <f>H9+'5 lentelė'!I9</f>
        <v>0</v>
      </c>
      <c r="J9" s="101">
        <f>I9+'5 lentelė'!J9</f>
        <v>1103.5840000000001</v>
      </c>
    </row>
    <row r="10" spans="2:10" ht="25.5" x14ac:dyDescent="0.25">
      <c r="B10" s="27" t="s">
        <v>736</v>
      </c>
      <c r="C10" s="28" t="s">
        <v>737</v>
      </c>
      <c r="D10" s="104">
        <v>0</v>
      </c>
      <c r="E10" s="104">
        <f>D10+'5 lentelė'!E10</f>
        <v>0</v>
      </c>
      <c r="F10" s="104">
        <f>E10+'5 lentelė'!F10</f>
        <v>0</v>
      </c>
      <c r="G10" s="104">
        <f>F10+'5 lentelė'!G10</f>
        <v>0</v>
      </c>
      <c r="H10" s="104">
        <f>G10+'5 lentelė'!H10</f>
        <v>178.65356</v>
      </c>
      <c r="I10" s="104">
        <f>H10+'5 lentelė'!I10</f>
        <v>427.43100000000004</v>
      </c>
      <c r="J10" s="104">
        <f>I10+'5 lentelė'!J10</f>
        <v>427.43100000000004</v>
      </c>
    </row>
    <row r="11" spans="2:10" ht="25.5" x14ac:dyDescent="0.25">
      <c r="B11" s="27" t="s">
        <v>319</v>
      </c>
      <c r="C11" s="28" t="s">
        <v>738</v>
      </c>
      <c r="D11" s="104">
        <v>0</v>
      </c>
      <c r="E11" s="104">
        <f>D11+'5 lentelė'!E11</f>
        <v>0</v>
      </c>
      <c r="F11" s="104">
        <f>E11+'5 lentelė'!F11</f>
        <v>0</v>
      </c>
      <c r="G11" s="104">
        <f>F11+'5 lentelė'!G11</f>
        <v>0</v>
      </c>
      <c r="H11" s="104">
        <f>G11+'5 lentelė'!H11</f>
        <v>0</v>
      </c>
      <c r="I11" s="104">
        <f>H11+'5 lentelė'!I11</f>
        <v>844573</v>
      </c>
      <c r="J11" s="104">
        <f>I11+'5 lentelė'!J11</f>
        <v>844573</v>
      </c>
    </row>
    <row r="12" spans="2:10" ht="25.5" x14ac:dyDescent="0.25">
      <c r="B12" s="54" t="s">
        <v>739</v>
      </c>
      <c r="C12" s="28" t="s">
        <v>740</v>
      </c>
      <c r="D12" s="104">
        <v>0</v>
      </c>
      <c r="E12" s="104">
        <f>D12+'5 lentelė'!E12</f>
        <v>0</v>
      </c>
      <c r="F12" s="104">
        <f>E12+'5 lentelė'!F12</f>
        <v>0</v>
      </c>
      <c r="G12" s="104">
        <f>F12+'5 lentelė'!G12</f>
        <v>2175264.87</v>
      </c>
      <c r="H12" s="104">
        <f>G12+'5 lentelė'!H12</f>
        <v>2175264.87</v>
      </c>
      <c r="I12" s="104">
        <f>H12+'5 lentelė'!I12</f>
        <v>2175264.87</v>
      </c>
      <c r="J12" s="104">
        <f>I12+'5 lentelė'!J12</f>
        <v>2175264.87</v>
      </c>
    </row>
    <row r="13" spans="2:10" ht="25.5" x14ac:dyDescent="0.25">
      <c r="B13" s="54" t="s">
        <v>741</v>
      </c>
      <c r="C13" s="28" t="s">
        <v>742</v>
      </c>
      <c r="D13" s="104">
        <v>0</v>
      </c>
      <c r="E13" s="104">
        <f>D13+'5 lentelė'!E13</f>
        <v>0</v>
      </c>
      <c r="F13" s="104">
        <f>E13+'5 lentelė'!F13</f>
        <v>0</v>
      </c>
      <c r="G13" s="104">
        <f>F13+'5 lentelė'!G13</f>
        <v>3805710.95</v>
      </c>
      <c r="H13" s="104">
        <f>G13+'5 lentelė'!H13</f>
        <v>3805710.95</v>
      </c>
      <c r="I13" s="104">
        <f>H13+'5 lentelė'!I13</f>
        <v>3805710.95</v>
      </c>
      <c r="J13" s="104">
        <f>I13+'5 lentelė'!J13</f>
        <v>3805710.95</v>
      </c>
    </row>
    <row r="14" spans="2:10" ht="51" x14ac:dyDescent="0.25">
      <c r="B14" s="54" t="s">
        <v>743</v>
      </c>
      <c r="C14" s="28" t="s">
        <v>744</v>
      </c>
      <c r="D14" s="104">
        <v>0</v>
      </c>
      <c r="E14" s="104">
        <f>D14+'5 lentelė'!E14</f>
        <v>0</v>
      </c>
      <c r="F14" s="104">
        <f>E14+'5 lentelė'!F14</f>
        <v>575597.03</v>
      </c>
      <c r="G14" s="104">
        <f>F14+'5 lentelė'!G14</f>
        <v>5717428.04</v>
      </c>
      <c r="H14" s="104">
        <f>G14+'5 lentelė'!H14</f>
        <v>5717428.04</v>
      </c>
      <c r="I14" s="104">
        <f>H14+'5 lentelė'!I14</f>
        <v>7411078.2599999998</v>
      </c>
      <c r="J14" s="104">
        <f>I14+'5 lentelė'!J14</f>
        <v>7411078.2599999998</v>
      </c>
    </row>
    <row r="15" spans="2:10" ht="25.5" x14ac:dyDescent="0.25">
      <c r="B15" s="54" t="s">
        <v>745</v>
      </c>
      <c r="C15" s="28" t="s">
        <v>746</v>
      </c>
      <c r="D15" s="104">
        <v>0</v>
      </c>
      <c r="E15" s="104">
        <f>D15+'5 lentelė'!E15</f>
        <v>0</v>
      </c>
      <c r="F15" s="104">
        <f>E15+'5 lentelė'!F15</f>
        <v>0</v>
      </c>
      <c r="G15" s="104">
        <f>F15+'5 lentelė'!G15</f>
        <v>588896.63</v>
      </c>
      <c r="H15" s="104">
        <f>G15+'5 lentelė'!H15</f>
        <v>588896.63</v>
      </c>
      <c r="I15" s="104">
        <f>H15+'5 lentelė'!I15</f>
        <v>588896.63</v>
      </c>
      <c r="J15" s="104">
        <f>I15+'5 lentelė'!J15</f>
        <v>588896.63</v>
      </c>
    </row>
    <row r="16" spans="2:10" ht="38.25" x14ac:dyDescent="0.25">
      <c r="B16" s="54" t="s">
        <v>747</v>
      </c>
      <c r="C16" s="28" t="s">
        <v>748</v>
      </c>
      <c r="D16" s="104">
        <v>0</v>
      </c>
      <c r="E16" s="104">
        <f>D16+'5 lentelė'!E16</f>
        <v>0</v>
      </c>
      <c r="F16" s="104">
        <f>E16+'5 lentelė'!F16</f>
        <v>49235</v>
      </c>
      <c r="G16" s="104">
        <f>F16+'5 lentelė'!G16</f>
        <v>49235</v>
      </c>
      <c r="H16" s="104">
        <f>G16+'5 lentelė'!H16</f>
        <v>49235</v>
      </c>
      <c r="I16" s="104">
        <f>H16+'5 lentelė'!I16</f>
        <v>49235</v>
      </c>
      <c r="J16" s="104">
        <f>I16+'5 lentelė'!J16</f>
        <v>49235</v>
      </c>
    </row>
    <row r="17" spans="2:10" x14ac:dyDescent="0.25">
      <c r="B17" s="54" t="s">
        <v>749</v>
      </c>
      <c r="C17" s="28" t="s">
        <v>750</v>
      </c>
      <c r="D17" s="104">
        <v>0</v>
      </c>
      <c r="E17" s="104">
        <f>D17+'5 lentelė'!E17</f>
        <v>0</v>
      </c>
      <c r="F17" s="104">
        <f>E17+'5 lentelė'!F17</f>
        <v>0</v>
      </c>
      <c r="G17" s="104">
        <f>F17+'5 lentelė'!G17</f>
        <v>724.39169000000004</v>
      </c>
      <c r="H17" s="104">
        <f>G17+'5 lentelė'!H17</f>
        <v>1657.42632</v>
      </c>
      <c r="I17" s="104">
        <f>H17+'5 lentelė'!I17</f>
        <v>1909.3923300000001</v>
      </c>
      <c r="J17" s="104">
        <f>I17+'5 lentelė'!J17</f>
        <v>1909.3923300000001</v>
      </c>
    </row>
    <row r="18" spans="2:10" x14ac:dyDescent="0.25">
      <c r="B18" s="54" t="s">
        <v>751</v>
      </c>
      <c r="C18" s="28" t="s">
        <v>752</v>
      </c>
      <c r="D18" s="104">
        <v>0</v>
      </c>
      <c r="E18" s="104">
        <f>D18+'5 lentelė'!E18</f>
        <v>0</v>
      </c>
      <c r="F18" s="104">
        <f>E18+'5 lentelė'!F18</f>
        <v>0</v>
      </c>
      <c r="G18" s="104">
        <f>F18+'5 lentelė'!G18</f>
        <v>325955.65000000002</v>
      </c>
      <c r="H18" s="104">
        <f>G18+'5 lentelė'!H18</f>
        <v>2149638.85</v>
      </c>
      <c r="I18" s="104">
        <f>H18+'5 lentelė'!I18</f>
        <v>3025449.85</v>
      </c>
      <c r="J18" s="104">
        <f>I18+'5 lentelė'!J18</f>
        <v>3306568.65</v>
      </c>
    </row>
    <row r="19" spans="2:10" ht="25.5" x14ac:dyDescent="0.25">
      <c r="B19" s="54" t="s">
        <v>753</v>
      </c>
      <c r="C19" s="28" t="s">
        <v>754</v>
      </c>
      <c r="D19" s="104">
        <v>0</v>
      </c>
      <c r="E19" s="104">
        <f>D19+'5 lentelė'!E19</f>
        <v>0</v>
      </c>
      <c r="F19" s="104">
        <f>E19+'5 lentelė'!F19</f>
        <v>0</v>
      </c>
      <c r="G19" s="104">
        <f>F19+'5 lentelė'!G19</f>
        <v>1029000</v>
      </c>
      <c r="H19" s="104">
        <f>G19+'5 lentelė'!H19</f>
        <v>1029000</v>
      </c>
      <c r="I19" s="104">
        <f>H19+'5 lentelė'!I19</f>
        <v>1029000</v>
      </c>
      <c r="J19" s="104">
        <f>I19+'5 lentelė'!J19</f>
        <v>1029000</v>
      </c>
    </row>
    <row r="20" spans="2:10" x14ac:dyDescent="0.25">
      <c r="B20" s="54" t="s">
        <v>755</v>
      </c>
      <c r="C20" s="28" t="s">
        <v>756</v>
      </c>
      <c r="D20" s="104">
        <v>0</v>
      </c>
      <c r="E20" s="104">
        <f>D20+'5 lentelė'!E20</f>
        <v>0</v>
      </c>
      <c r="F20" s="104">
        <f>E20+'5 lentelė'!F20</f>
        <v>941826.63</v>
      </c>
      <c r="G20" s="104">
        <f>F20+'5 lentelė'!G20</f>
        <v>941826.63</v>
      </c>
      <c r="H20" s="104">
        <f>G20+'5 lentelė'!H20</f>
        <v>6203305.5700000003</v>
      </c>
      <c r="I20" s="104">
        <f>H20+'5 lentelė'!I20</f>
        <v>6203305.5700000003</v>
      </c>
      <c r="J20" s="104">
        <f>I20+'5 lentelė'!J20</f>
        <v>6203305.5700000003</v>
      </c>
    </row>
    <row r="21" spans="2:10" ht="25.5" x14ac:dyDescent="0.25">
      <c r="B21" s="54" t="s">
        <v>757</v>
      </c>
      <c r="C21" s="28" t="s">
        <v>758</v>
      </c>
      <c r="D21" s="104">
        <v>0</v>
      </c>
      <c r="E21" s="104">
        <f>D21+'5 lentelė'!E21</f>
        <v>0</v>
      </c>
      <c r="F21" s="104">
        <f>E21+'5 lentelė'!F21</f>
        <v>868900</v>
      </c>
      <c r="G21" s="104">
        <f>F21+'5 lentelė'!G21</f>
        <v>868900</v>
      </c>
      <c r="H21" s="104">
        <f>G21+'5 lentelė'!H21</f>
        <v>868900</v>
      </c>
      <c r="I21" s="104">
        <f>H21+'5 lentelė'!I21</f>
        <v>868900</v>
      </c>
      <c r="J21" s="104">
        <f>I21+'5 lentelė'!J21</f>
        <v>868900</v>
      </c>
    </row>
    <row r="22" spans="2:10" ht="38.25" x14ac:dyDescent="0.25">
      <c r="B22" s="45" t="s">
        <v>439</v>
      </c>
      <c r="C22" s="27" t="s">
        <v>759</v>
      </c>
      <c r="D22" s="101">
        <v>0</v>
      </c>
      <c r="E22" s="101">
        <f>D22+'5 lentelė'!E22</f>
        <v>0</v>
      </c>
      <c r="F22" s="101">
        <f>E22+'5 lentelė'!F22</f>
        <v>0</v>
      </c>
      <c r="G22" s="101">
        <f>F22+'5 lentelė'!G22</f>
        <v>0</v>
      </c>
      <c r="H22" s="101">
        <f>G22+'5 lentelė'!H22</f>
        <v>508300</v>
      </c>
      <c r="I22" s="101">
        <f>H22+'5 lentelė'!I22</f>
        <v>508300</v>
      </c>
      <c r="J22" s="101">
        <f>I22+'5 lentelė'!J22</f>
        <v>508300</v>
      </c>
    </row>
    <row r="23" spans="2:10" ht="25.5" x14ac:dyDescent="0.25">
      <c r="B23" s="54" t="s">
        <v>760</v>
      </c>
      <c r="C23" s="28" t="s">
        <v>761</v>
      </c>
      <c r="D23" s="101">
        <v>0</v>
      </c>
      <c r="E23" s="101">
        <f>D23+'5 lentelė'!E23</f>
        <v>0</v>
      </c>
      <c r="F23" s="101">
        <f>E23+'5 lentelė'!F23</f>
        <v>0</v>
      </c>
      <c r="G23" s="101">
        <f>F23+'5 lentelė'!G23</f>
        <v>724262.92</v>
      </c>
      <c r="H23" s="101">
        <f>G23+'5 lentelė'!H23</f>
        <v>724262.92</v>
      </c>
      <c r="I23" s="101">
        <f>H23+'5 lentelė'!I23</f>
        <v>886766.77</v>
      </c>
      <c r="J23" s="101">
        <f>I23+'5 lentelė'!J23</f>
        <v>886766.77</v>
      </c>
    </row>
    <row r="24" spans="2:10" x14ac:dyDescent="0.25">
      <c r="B24" s="54" t="s">
        <v>762</v>
      </c>
      <c r="C24" s="28" t="s">
        <v>763</v>
      </c>
      <c r="D24" s="101">
        <v>0</v>
      </c>
      <c r="E24" s="101">
        <f>D24+'5 lentelė'!E24</f>
        <v>0</v>
      </c>
      <c r="F24" s="101">
        <f>E24+'5 lentelė'!F24</f>
        <v>2824678.54</v>
      </c>
      <c r="G24" s="101">
        <f>F24+'5 lentelė'!G24</f>
        <v>2824678.54</v>
      </c>
      <c r="H24" s="101">
        <f>G24+'5 lentelė'!H24</f>
        <v>2824678.54</v>
      </c>
      <c r="I24" s="101">
        <f>H24+'5 lentelė'!I24</f>
        <v>2824678.54</v>
      </c>
      <c r="J24" s="101">
        <f>I24+'5 lentelė'!J24</f>
        <v>2824678.54</v>
      </c>
    </row>
    <row r="25" spans="2:10" ht="25.5" x14ac:dyDescent="0.25">
      <c r="B25" s="54" t="s">
        <v>764</v>
      </c>
      <c r="C25" s="28" t="s">
        <v>765</v>
      </c>
      <c r="D25" s="101">
        <v>0</v>
      </c>
      <c r="E25" s="101">
        <f>D25+'5 lentelė'!E25</f>
        <v>0</v>
      </c>
      <c r="F25" s="101">
        <f>E25+'5 lentelė'!F25</f>
        <v>0</v>
      </c>
      <c r="G25" s="101">
        <f>F25+'5 lentelė'!G25</f>
        <v>0</v>
      </c>
      <c r="H25" s="101">
        <f>G25+'5 lentelė'!H25</f>
        <v>3577328.94</v>
      </c>
      <c r="I25" s="101">
        <f>H25+'5 lentelė'!I25</f>
        <v>3577328.94</v>
      </c>
      <c r="J25" s="101">
        <f>I25+'5 lentelė'!J25</f>
        <v>3577328.94</v>
      </c>
    </row>
    <row r="26" spans="2:10" ht="38.25" x14ac:dyDescent="0.25">
      <c r="B26" s="54" t="s">
        <v>215</v>
      </c>
      <c r="C26" s="28" t="s">
        <v>766</v>
      </c>
      <c r="D26" s="101">
        <v>0</v>
      </c>
      <c r="E26" s="101">
        <f>D26+'5 lentelė'!E26</f>
        <v>0</v>
      </c>
      <c r="F26" s="101">
        <f>E26+'5 lentelė'!F26</f>
        <v>0</v>
      </c>
      <c r="G26" s="101">
        <f>F26+'5 lentelė'!G26</f>
        <v>0</v>
      </c>
      <c r="H26" s="101">
        <f>G26+'5 lentelė'!H26</f>
        <v>530853.62</v>
      </c>
      <c r="I26" s="101">
        <f>H26+'5 lentelė'!I26</f>
        <v>1387284.62</v>
      </c>
      <c r="J26" s="101">
        <f>I26+'5 lentelė'!J26</f>
        <v>1387284.62</v>
      </c>
    </row>
    <row r="27" spans="2:10" ht="25.5" x14ac:dyDescent="0.25">
      <c r="B27" s="22" t="s">
        <v>477</v>
      </c>
      <c r="C27" s="27" t="s">
        <v>767</v>
      </c>
      <c r="D27" s="101">
        <v>0</v>
      </c>
      <c r="E27" s="101">
        <f>D27+'5 lentelė'!E27</f>
        <v>0</v>
      </c>
      <c r="F27" s="101">
        <f>E27+'5 lentelė'!F27</f>
        <v>0</v>
      </c>
      <c r="G27" s="101">
        <f>F27+'5 lentelė'!G27</f>
        <v>0</v>
      </c>
      <c r="H27" s="101">
        <f>G27+'5 lentelė'!H27</f>
        <v>564673.56000000006</v>
      </c>
      <c r="I27" s="101">
        <f>H27+'5 lentelė'!I27</f>
        <v>564673.56000000006</v>
      </c>
      <c r="J27" s="101">
        <f>I27+'5 lentelė'!J27</f>
        <v>564673.56000000006</v>
      </c>
    </row>
    <row r="28" spans="2:10" ht="63.75" x14ac:dyDescent="0.25">
      <c r="B28" s="22" t="s">
        <v>299</v>
      </c>
      <c r="C28" s="27" t="s">
        <v>768</v>
      </c>
      <c r="D28" s="101">
        <v>0</v>
      </c>
      <c r="E28" s="101">
        <f>D28+'5 lentelė'!E27</f>
        <v>0</v>
      </c>
      <c r="F28" s="101">
        <f>E28+'5 lentelė'!F27</f>
        <v>0</v>
      </c>
      <c r="G28" s="101">
        <f>F28+'5 lentelė'!G27</f>
        <v>0</v>
      </c>
      <c r="H28" s="101">
        <f>G28+'5 lentelė'!H27</f>
        <v>564673.56000000006</v>
      </c>
      <c r="I28" s="101">
        <f>H28+'5 lentelė'!I27</f>
        <v>564673.56000000006</v>
      </c>
      <c r="J28" s="101">
        <f>I28+'5 lentelė'!J27</f>
        <v>564673.56000000006</v>
      </c>
    </row>
    <row r="29" spans="2:10" ht="25.5" x14ac:dyDescent="0.25">
      <c r="B29" s="27" t="s">
        <v>123</v>
      </c>
      <c r="C29" s="39" t="s">
        <v>769</v>
      </c>
      <c r="D29" s="101">
        <v>0</v>
      </c>
      <c r="E29" s="101">
        <f>D29+'5 lentelė'!E29</f>
        <v>0</v>
      </c>
      <c r="F29" s="101">
        <f>E29+'5 lentelė'!F29</f>
        <v>0</v>
      </c>
      <c r="G29" s="101">
        <f>F29+'5 lentelė'!G29</f>
        <v>0</v>
      </c>
      <c r="H29" s="101">
        <f>G29+'5 lentelė'!H29</f>
        <v>626522.39999999991</v>
      </c>
      <c r="I29" s="101">
        <f>H29+'5 lentelė'!I29</f>
        <v>877128.99999999988</v>
      </c>
      <c r="J29" s="101">
        <f>I29+'5 lentelė'!J29</f>
        <v>877128.99999999988</v>
      </c>
    </row>
    <row r="30" spans="2:10" ht="25.5" x14ac:dyDescent="0.25">
      <c r="B30" s="27" t="s">
        <v>155</v>
      </c>
      <c r="C30" s="28" t="s">
        <v>770</v>
      </c>
      <c r="D30" s="101">
        <v>0</v>
      </c>
      <c r="E30" s="101">
        <f>D30+'5 lentelė'!E30</f>
        <v>0</v>
      </c>
      <c r="F30" s="101">
        <f>E30+'5 lentelė'!F30</f>
        <v>0</v>
      </c>
      <c r="G30" s="101">
        <f>F30+'5 lentelė'!G30</f>
        <v>1031314.1599999999</v>
      </c>
      <c r="H30" s="101">
        <f>G30+'5 lentelė'!H30</f>
        <v>1603707.88</v>
      </c>
      <c r="I30" s="101">
        <f>H30+'5 lentelė'!I30</f>
        <v>1603707.88</v>
      </c>
      <c r="J30" s="101">
        <f>I30+'5 lentelė'!J30</f>
        <v>1603707.88</v>
      </c>
    </row>
    <row r="31" spans="2:10" ht="25.5" x14ac:dyDescent="0.25">
      <c r="B31" s="27" t="s">
        <v>139</v>
      </c>
      <c r="C31" s="27" t="s">
        <v>771</v>
      </c>
      <c r="D31" s="101">
        <v>0</v>
      </c>
      <c r="E31" s="101">
        <f>D31+'5 lentelė'!E31</f>
        <v>0</v>
      </c>
      <c r="F31" s="101">
        <f>E31+'5 lentelė'!F31</f>
        <v>0</v>
      </c>
      <c r="G31" s="101">
        <f>F31+'5 lentelė'!G31</f>
        <v>0</v>
      </c>
      <c r="H31" s="101">
        <f>G31+'5 lentelė'!H31</f>
        <v>1237948.25</v>
      </c>
      <c r="I31" s="101">
        <f>H31+'5 lentelė'!I31</f>
        <v>1237948.25</v>
      </c>
      <c r="J31" s="101">
        <f>I31+'5 lentelė'!J31</f>
        <v>1237948.25</v>
      </c>
    </row>
    <row r="32" spans="2:10" ht="25.5" x14ac:dyDescent="0.25">
      <c r="B32" s="12" t="s">
        <v>468</v>
      </c>
      <c r="C32" s="12" t="s">
        <v>772</v>
      </c>
      <c r="D32" s="101">
        <v>0</v>
      </c>
      <c r="E32" s="101">
        <f>D32+'5 lentelė'!E32</f>
        <v>0</v>
      </c>
      <c r="F32" s="101">
        <f>E32+'5 lentelė'!F32</f>
        <v>0</v>
      </c>
      <c r="G32" s="101">
        <f>F32+'5 lentelė'!G32</f>
        <v>0</v>
      </c>
      <c r="H32" s="101">
        <f>G32+'5 lentelė'!H32</f>
        <v>291323.46000000002</v>
      </c>
      <c r="I32" s="101">
        <f>H32+'5 lentelė'!I32</f>
        <v>291323.46000000002</v>
      </c>
      <c r="J32" s="101">
        <f>I32+'5 lentelė'!J32</f>
        <v>291323.46000000002</v>
      </c>
    </row>
  </sheetData>
  <mergeCells count="3">
    <mergeCell ref="G1:J1"/>
    <mergeCell ref="G2:J2"/>
    <mergeCell ref="G3:J3"/>
  </mergeCells>
  <pageMargins left="0.7" right="0.7" top="0.75" bottom="0.75" header="0.3" footer="0.3"/>
  <pageSetup paperSize="9" scale="9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I40"/>
  <sheetViews>
    <sheetView workbookViewId="0">
      <selection activeCell="H25" sqref="H25"/>
    </sheetView>
  </sheetViews>
  <sheetFormatPr defaultRowHeight="15" x14ac:dyDescent="0.25"/>
  <cols>
    <col min="1" max="1" width="5" customWidth="1"/>
    <col min="3" max="3" width="74.140625" customWidth="1"/>
    <col min="4" max="4" width="28.42578125" customWidth="1"/>
    <col min="5" max="5" width="35.42578125" customWidth="1"/>
    <col min="6" max="6" width="34.7109375" customWidth="1"/>
    <col min="7" max="7" width="14.5703125" customWidth="1"/>
    <col min="9" max="9" width="13.7109375" bestFit="1" customWidth="1"/>
  </cols>
  <sheetData>
    <row r="1" spans="2:8" ht="15.75" x14ac:dyDescent="0.25">
      <c r="E1" s="134" t="s">
        <v>108</v>
      </c>
      <c r="F1" s="134"/>
      <c r="G1" s="134"/>
      <c r="H1" s="134"/>
    </row>
    <row r="2" spans="2:8" ht="15.75" x14ac:dyDescent="0.25">
      <c r="E2" s="135" t="s">
        <v>16</v>
      </c>
      <c r="F2" s="135"/>
      <c r="G2" s="135"/>
      <c r="H2" s="135"/>
    </row>
    <row r="3" spans="2:8" ht="15.75" x14ac:dyDescent="0.25">
      <c r="E3" s="135" t="s">
        <v>17</v>
      </c>
      <c r="F3" s="135"/>
      <c r="G3" s="135"/>
      <c r="H3" s="135"/>
    </row>
    <row r="6" spans="2:8" ht="15.75" x14ac:dyDescent="0.25">
      <c r="B6" s="1" t="s">
        <v>101</v>
      </c>
    </row>
    <row r="7" spans="2:8" ht="78" customHeight="1" x14ac:dyDescent="0.25">
      <c r="B7" s="15" t="s">
        <v>62</v>
      </c>
      <c r="C7" s="15" t="s">
        <v>72</v>
      </c>
      <c r="D7" s="15" t="s">
        <v>105</v>
      </c>
      <c r="E7" s="15" t="s">
        <v>73</v>
      </c>
      <c r="F7" s="15" t="s">
        <v>74</v>
      </c>
    </row>
    <row r="8" spans="2:8" ht="10.5" customHeight="1" x14ac:dyDescent="0.25">
      <c r="B8" s="17">
        <v>2</v>
      </c>
      <c r="C8" s="127" t="s">
        <v>75</v>
      </c>
      <c r="D8" s="17">
        <v>1</v>
      </c>
      <c r="E8" s="17">
        <v>0</v>
      </c>
      <c r="F8" s="128">
        <v>0</v>
      </c>
    </row>
    <row r="9" spans="2:8" x14ac:dyDescent="0.25">
      <c r="B9" s="17">
        <v>5</v>
      </c>
      <c r="C9" s="127" t="s">
        <v>76</v>
      </c>
      <c r="D9" s="17">
        <v>1</v>
      </c>
      <c r="E9" s="17">
        <v>1</v>
      </c>
      <c r="F9" s="101">
        <f>'2 lentelė'!L114</f>
        <v>4477307</v>
      </c>
    </row>
    <row r="10" spans="2:8" x14ac:dyDescent="0.25">
      <c r="B10" s="17">
        <v>6</v>
      </c>
      <c r="C10" s="127" t="s">
        <v>77</v>
      </c>
      <c r="D10" s="17">
        <v>6</v>
      </c>
      <c r="E10" s="17">
        <v>1</v>
      </c>
      <c r="F10" s="101">
        <f>'2 lentelė'!L118</f>
        <v>905471.58000000007</v>
      </c>
    </row>
    <row r="11" spans="2:8" x14ac:dyDescent="0.25">
      <c r="B11" s="17">
        <v>7</v>
      </c>
      <c r="C11" s="127" t="s">
        <v>78</v>
      </c>
      <c r="D11" s="17">
        <v>9</v>
      </c>
      <c r="E11" s="17">
        <v>8</v>
      </c>
      <c r="F11" s="101">
        <f>'2 lentelė'!L116+'2 lentelė'!L117+'2 lentelė'!L119+'2 lentelė'!L120+'2 lentelė'!L121+'2 lentelė'!L122+'2 lentelė'!L123+'2 lentelė'!L124</f>
        <v>10350642.290000001</v>
      </c>
    </row>
    <row r="12" spans="2:8" x14ac:dyDescent="0.25">
      <c r="B12" s="17">
        <v>8</v>
      </c>
      <c r="C12" s="127" t="s">
        <v>79</v>
      </c>
      <c r="D12" s="17">
        <v>1</v>
      </c>
      <c r="E12" s="17">
        <v>1</v>
      </c>
      <c r="F12" s="101">
        <f>'2 lentelė'!L112</f>
        <v>2559135.1500000004</v>
      </c>
    </row>
    <row r="13" spans="2:8" ht="15.75" customHeight="1" x14ac:dyDescent="0.25">
      <c r="B13" s="17">
        <v>10</v>
      </c>
      <c r="C13" s="127" t="s">
        <v>80</v>
      </c>
      <c r="D13" s="17">
        <v>1</v>
      </c>
      <c r="E13" s="17">
        <v>1</v>
      </c>
      <c r="F13" s="101">
        <f>'2 lentelė'!L91</f>
        <v>1298334.1200000001</v>
      </c>
    </row>
    <row r="14" spans="2:8" ht="15.75" customHeight="1" x14ac:dyDescent="0.25">
      <c r="B14" s="17">
        <v>11</v>
      </c>
      <c r="C14" s="127" t="s">
        <v>777</v>
      </c>
      <c r="D14" s="17">
        <v>1</v>
      </c>
      <c r="E14" s="17">
        <v>1</v>
      </c>
      <c r="F14" s="101">
        <f>'2 lentelė'!L100</f>
        <v>450000</v>
      </c>
    </row>
    <row r="15" spans="2:8" x14ac:dyDescent="0.25">
      <c r="B15" s="17">
        <v>12</v>
      </c>
      <c r="C15" s="127" t="s">
        <v>81</v>
      </c>
      <c r="D15" s="17">
        <v>7</v>
      </c>
      <c r="E15" s="17">
        <v>7</v>
      </c>
      <c r="F15" s="101">
        <f>'2 lentelė'!L93+'2 lentelė'!L94+'2 lentelė'!L95+'2 lentelė'!L96+'2 lentelė'!L97+'2 lentelė'!L98+'2 lentelė'!L99</f>
        <v>4038770.76</v>
      </c>
    </row>
    <row r="16" spans="2:8" x14ac:dyDescent="0.25">
      <c r="B16" s="17">
        <v>15</v>
      </c>
      <c r="C16" s="127" t="s">
        <v>82</v>
      </c>
      <c r="D16" s="17">
        <v>1</v>
      </c>
      <c r="E16" s="17">
        <v>1</v>
      </c>
      <c r="F16" s="101">
        <f>'2 lentelė'!L102</f>
        <v>192231.91</v>
      </c>
    </row>
    <row r="17" spans="2:7" ht="30" customHeight="1" x14ac:dyDescent="0.25">
      <c r="B17" s="17">
        <v>19</v>
      </c>
      <c r="C17" s="12" t="s">
        <v>104</v>
      </c>
      <c r="D17" s="17">
        <v>2</v>
      </c>
      <c r="E17" s="17">
        <v>2</v>
      </c>
      <c r="F17" s="101">
        <f>'2 lentelė'!L89+'2 lentelė'!L102+'2 lentelė'!L105</f>
        <v>1286294.6499999999</v>
      </c>
      <c r="G17" s="120"/>
    </row>
    <row r="18" spans="2:7" x14ac:dyDescent="0.25">
      <c r="B18" s="17">
        <v>22</v>
      </c>
      <c r="C18" s="12" t="s">
        <v>83</v>
      </c>
      <c r="D18" s="17">
        <v>5</v>
      </c>
      <c r="E18" s="17">
        <v>5</v>
      </c>
      <c r="F18" s="101">
        <f>'2 lentelė'!L15+'2 lentelė'!L16+'2 lentelė'!L17+'2 lentelė'!L18+'2 lentelė'!L19</f>
        <v>1456409.7200000002</v>
      </c>
    </row>
    <row r="19" spans="2:7" x14ac:dyDescent="0.25">
      <c r="B19" s="17">
        <v>23</v>
      </c>
      <c r="C19" s="12" t="s">
        <v>84</v>
      </c>
      <c r="D19" s="17">
        <v>3</v>
      </c>
      <c r="E19" s="17">
        <v>3</v>
      </c>
      <c r="F19" s="101">
        <f>'2 lentelė'!L11+'2 lentelė'!L12+'2 lentelė'!L13</f>
        <v>1031916.48</v>
      </c>
    </row>
    <row r="20" spans="2:7" x14ac:dyDescent="0.25">
      <c r="B20" s="17">
        <v>24</v>
      </c>
      <c r="C20" s="12" t="s">
        <v>85</v>
      </c>
      <c r="D20" s="17">
        <v>5</v>
      </c>
      <c r="E20" s="17">
        <v>5</v>
      </c>
      <c r="F20" s="101">
        <f>'2 lentelė'!L21+'2 lentelė'!L22+'2 lentelė'!L23+'2 lentelė'!L24+'2 lentelė'!L25</f>
        <v>1919857.0099999998</v>
      </c>
    </row>
    <row r="21" spans="2:7" x14ac:dyDescent="0.25">
      <c r="B21" s="17">
        <v>25</v>
      </c>
      <c r="C21" s="12" t="s">
        <v>86</v>
      </c>
      <c r="D21" s="17">
        <v>3</v>
      </c>
      <c r="E21" s="17">
        <v>2</v>
      </c>
      <c r="F21" s="101">
        <f>'2 lentelė'!L43+'2 lentelė'!L46</f>
        <v>2478486.54</v>
      </c>
    </row>
    <row r="22" spans="2:7" x14ac:dyDescent="0.25">
      <c r="B22" s="17">
        <v>26</v>
      </c>
      <c r="C22" s="12" t="s">
        <v>87</v>
      </c>
      <c r="D22" s="17">
        <v>4</v>
      </c>
      <c r="E22" s="17">
        <v>3</v>
      </c>
      <c r="F22" s="101">
        <f>'2 lentelė'!L42+'2 lentelė'!L44+'2 lentelė'!L45</f>
        <v>844669.19000000006</v>
      </c>
    </row>
    <row r="23" spans="2:7" x14ac:dyDescent="0.25">
      <c r="B23" s="17">
        <v>27</v>
      </c>
      <c r="C23" s="12" t="s">
        <v>88</v>
      </c>
      <c r="D23" s="17">
        <v>16</v>
      </c>
      <c r="E23" s="17">
        <v>16</v>
      </c>
      <c r="F23" s="101">
        <f>'2 lentelė'!L48+'2 lentelė'!L49+'2 lentelė'!L66+'2 lentelė'!L67+'2 lentelė'!L68+'2 lentelė'!L69+'2 lentelė'!L70+'2 lentelė'!L71+'2 lentelė'!L72+'2 lentelė'!L73+'2 lentelė'!L74+'2 lentelė'!L36+'2 lentelė'!L37+'2 lentelė'!L38+'2 lentelė'!L39+'2 lentelė'!L56</f>
        <v>2022862.3400000003</v>
      </c>
    </row>
    <row r="24" spans="2:7" ht="25.5" x14ac:dyDescent="0.25">
      <c r="B24" s="17">
        <v>28</v>
      </c>
      <c r="C24" s="12" t="s">
        <v>89</v>
      </c>
      <c r="D24" s="17">
        <v>4</v>
      </c>
      <c r="E24" s="17">
        <v>3</v>
      </c>
      <c r="F24" s="101">
        <f>'2 lentelė'!L126+'2 lentelė'!L127+'2 lentelė'!L139</f>
        <v>1421009.8</v>
      </c>
    </row>
    <row r="25" spans="2:7" ht="25.5" x14ac:dyDescent="0.25">
      <c r="B25" s="17">
        <v>29</v>
      </c>
      <c r="C25" s="12" t="s">
        <v>90</v>
      </c>
      <c r="D25" s="17">
        <v>13</v>
      </c>
      <c r="E25" s="17">
        <v>13</v>
      </c>
      <c r="F25" s="101">
        <f>'2 lentelė'!L136+'2 lentelė'!L137+'2 lentelė'!L138+'2 lentelė'!L140+'2 lentelė'!L141+'2 lentelė'!L143+'2 lentelė'!L145+'2 lentelė'!L148+'2 lentelė'!L149+'2 lentelė'!L150+'2 lentelė'!L151+'2 lentelė'!L152+'2 lentelė'!L153</f>
        <v>12436002.340000004</v>
      </c>
    </row>
    <row r="26" spans="2:7" ht="25.5" x14ac:dyDescent="0.25">
      <c r="B26" s="17">
        <v>34</v>
      </c>
      <c r="C26" s="12" t="s">
        <v>91</v>
      </c>
      <c r="D26" s="17">
        <v>5</v>
      </c>
      <c r="E26" s="17">
        <v>2</v>
      </c>
      <c r="F26" s="101">
        <f>'2 lentelė'!L31+'2 lentelė'!L32</f>
        <v>1231086</v>
      </c>
    </row>
    <row r="27" spans="2:7" x14ac:dyDescent="0.25">
      <c r="B27" s="17">
        <v>36</v>
      </c>
      <c r="C27" s="12" t="s">
        <v>92</v>
      </c>
      <c r="D27" s="17">
        <v>1</v>
      </c>
      <c r="E27" s="17">
        <v>0</v>
      </c>
      <c r="F27" s="128">
        <v>0</v>
      </c>
    </row>
    <row r="28" spans="2:7" x14ac:dyDescent="0.25">
      <c r="B28" s="17">
        <v>38</v>
      </c>
      <c r="C28" s="12" t="s">
        <v>93</v>
      </c>
      <c r="D28" s="17">
        <v>4</v>
      </c>
      <c r="E28" s="17">
        <v>4</v>
      </c>
      <c r="F28" s="101">
        <f>'2 lentelė'!L128+'2 lentelė'!L129+'2 lentelė'!L130+'2 lentelė'!L132</f>
        <v>1540272.86</v>
      </c>
    </row>
    <row r="29" spans="2:7" x14ac:dyDescent="0.25">
      <c r="B29" s="17">
        <v>41</v>
      </c>
      <c r="C29" s="12" t="s">
        <v>94</v>
      </c>
      <c r="D29" s="17">
        <v>3</v>
      </c>
      <c r="E29" s="17">
        <v>3</v>
      </c>
      <c r="F29" s="101">
        <f>'2 lentelė'!L103+'2 lentelė'!L104+'2 lentelė'!L106</f>
        <v>349147.81000000006</v>
      </c>
    </row>
    <row r="30" spans="2:7" x14ac:dyDescent="0.25">
      <c r="B30" s="17">
        <v>42</v>
      </c>
      <c r="C30" s="12" t="s">
        <v>95</v>
      </c>
      <c r="D30" s="17">
        <v>1</v>
      </c>
      <c r="E30" s="17">
        <v>1</v>
      </c>
      <c r="F30" s="101">
        <f>'2 lentelė'!L109</f>
        <v>57925</v>
      </c>
    </row>
    <row r="31" spans="2:7" x14ac:dyDescent="0.25">
      <c r="B31" s="17">
        <v>44</v>
      </c>
      <c r="C31" s="12" t="s">
        <v>96</v>
      </c>
      <c r="D31" s="17">
        <v>1</v>
      </c>
      <c r="E31" s="17">
        <v>1</v>
      </c>
      <c r="F31" s="101">
        <f>'2 lentelė'!L29</f>
        <v>692819.57000000007</v>
      </c>
    </row>
    <row r="32" spans="2:7" x14ac:dyDescent="0.25">
      <c r="B32" s="17">
        <v>47</v>
      </c>
      <c r="C32" s="12" t="s">
        <v>97</v>
      </c>
      <c r="D32" s="17">
        <v>24</v>
      </c>
      <c r="E32" s="17">
        <v>8</v>
      </c>
      <c r="F32" s="101">
        <f>'2 lentelė'!L76+'2 lentelė'!L77+'2 lentelė'!L78+'2 lentelė'!L80+'2 lentelė'!L81+'2 lentelė'!L82+'2 lentelė'!L83+'2 lentelė'!L84</f>
        <v>739306.43</v>
      </c>
    </row>
    <row r="33" spans="2:9" x14ac:dyDescent="0.25">
      <c r="B33" s="17">
        <v>49</v>
      </c>
      <c r="C33" s="127" t="s">
        <v>98</v>
      </c>
      <c r="D33" s="17">
        <v>1</v>
      </c>
      <c r="E33" s="17">
        <v>1</v>
      </c>
      <c r="F33" s="101">
        <f>'2 lentelė'!L160</f>
        <v>342733.49</v>
      </c>
    </row>
    <row r="34" spans="2:9" x14ac:dyDescent="0.25">
      <c r="B34" s="17">
        <v>50</v>
      </c>
      <c r="C34" s="127" t="s">
        <v>99</v>
      </c>
      <c r="D34" s="17">
        <v>19</v>
      </c>
      <c r="E34" s="17">
        <v>16</v>
      </c>
      <c r="F34" s="101">
        <f>'2 lentelė'!L131+'2 lentelė'!L65+'2 lentelė'!L64+'2 lentelė'!L63+'2 lentelė'!L62+'2 lentelė'!L61+'2 lentelė'!L60+'2 lentelė'!L59+'2 lentelė'!L58+'2 lentelė'!L57+'2 lentelė'!L55+'2 lentelė'!L54+'2 lentelė'!L53+'2 lentelė'!L52+'2 lentelė'!L51+'2 lentelė'!L50</f>
        <v>683955.46</v>
      </c>
    </row>
    <row r="35" spans="2:9" ht="25.5" x14ac:dyDescent="0.25">
      <c r="B35" s="17">
        <v>52</v>
      </c>
      <c r="C35" s="12" t="s">
        <v>100</v>
      </c>
      <c r="D35" s="17">
        <v>6</v>
      </c>
      <c r="E35" s="17">
        <v>0</v>
      </c>
      <c r="F35" s="128">
        <v>0</v>
      </c>
      <c r="I35" s="121"/>
    </row>
    <row r="36" spans="2:9" x14ac:dyDescent="0.25">
      <c r="I36" s="121"/>
    </row>
    <row r="37" spans="2:9" x14ac:dyDescent="0.25">
      <c r="F37" s="120"/>
      <c r="G37" s="120"/>
      <c r="H37" s="120"/>
    </row>
    <row r="38" spans="2:9" x14ac:dyDescent="0.25">
      <c r="F38" s="120"/>
      <c r="G38" s="120"/>
      <c r="H38" s="120"/>
    </row>
    <row r="39" spans="2:9" x14ac:dyDescent="0.25">
      <c r="F39" s="120"/>
      <c r="G39" s="120"/>
    </row>
    <row r="40" spans="2:9" x14ac:dyDescent="0.25">
      <c r="G40" s="120"/>
    </row>
  </sheetData>
  <mergeCells count="3">
    <mergeCell ref="E1:H1"/>
    <mergeCell ref="E2:H2"/>
    <mergeCell ref="E3:H3"/>
  </mergeCells>
  <pageMargins left="0.7" right="0.7" top="0.75" bottom="0.75" header="0.3" footer="0.3"/>
  <pageSetup paperSize="9" scale="6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AE4DE-0F46-4F9B-94AE-C58C355B9429}">
  <dimension ref="B1:W97"/>
  <sheetViews>
    <sheetView workbookViewId="0">
      <pane ySplit="9" topLeftCell="A37" activePane="bottomLeft" state="frozen"/>
      <selection pane="bottomLeft" activeCell="A38" sqref="A38:XFD38"/>
    </sheetView>
  </sheetViews>
  <sheetFormatPr defaultRowHeight="15" x14ac:dyDescent="0.25"/>
  <cols>
    <col min="1" max="1" width="3.5703125" customWidth="1"/>
    <col min="3" max="3" width="21.42578125" customWidth="1"/>
  </cols>
  <sheetData>
    <row r="1" spans="2:23" ht="15.75" x14ac:dyDescent="0.25">
      <c r="K1" s="134" t="s">
        <v>108</v>
      </c>
      <c r="L1" s="134"/>
      <c r="M1" s="134"/>
      <c r="N1" s="134"/>
      <c r="T1" s="134"/>
      <c r="U1" s="134"/>
      <c r="V1" s="134"/>
      <c r="W1" s="134"/>
    </row>
    <row r="2" spans="2:23" ht="15.75" x14ac:dyDescent="0.25">
      <c r="K2" s="135" t="s">
        <v>16</v>
      </c>
      <c r="L2" s="135"/>
      <c r="M2" s="135"/>
      <c r="N2" s="135"/>
      <c r="T2" s="135"/>
      <c r="U2" s="135"/>
      <c r="V2" s="135"/>
      <c r="W2" s="135"/>
    </row>
    <row r="3" spans="2:23" ht="15.75" x14ac:dyDescent="0.25">
      <c r="K3" s="135" t="s">
        <v>716</v>
      </c>
      <c r="L3" s="135"/>
      <c r="M3" s="135"/>
      <c r="N3" s="135"/>
      <c r="T3" s="135"/>
      <c r="U3" s="135"/>
      <c r="V3" s="135"/>
      <c r="W3" s="135"/>
    </row>
    <row r="5" spans="2:23" ht="15.75" x14ac:dyDescent="0.25">
      <c r="B5" s="1"/>
    </row>
    <row r="6" spans="2:23" ht="15.75" x14ac:dyDescent="0.25">
      <c r="B6" s="145" t="s">
        <v>715</v>
      </c>
      <c r="C6" s="145"/>
      <c r="D6" s="145"/>
      <c r="E6" s="145"/>
      <c r="F6" s="145"/>
      <c r="G6" s="145"/>
      <c r="H6" s="145"/>
      <c r="I6" s="145"/>
      <c r="J6" s="145"/>
      <c r="K6" s="145"/>
      <c r="L6" s="146"/>
      <c r="M6" s="146"/>
      <c r="N6" s="146"/>
      <c r="O6" s="146"/>
      <c r="P6" s="146"/>
      <c r="Q6" s="146"/>
      <c r="R6" s="146"/>
      <c r="S6" s="146"/>
      <c r="T6" s="146"/>
      <c r="U6" s="146"/>
      <c r="V6" s="146"/>
      <c r="W6" s="146"/>
    </row>
    <row r="7" spans="2:23" ht="15.75" x14ac:dyDescent="0.25">
      <c r="B7" s="98"/>
      <c r="C7" s="98"/>
      <c r="D7" s="98"/>
      <c r="E7" s="98"/>
      <c r="F7" s="98"/>
      <c r="G7" s="98"/>
      <c r="H7" s="98"/>
      <c r="I7" s="98"/>
      <c r="J7" s="98"/>
      <c r="K7" s="98"/>
      <c r="L7" s="97"/>
      <c r="M7" s="97"/>
      <c r="N7" s="97"/>
      <c r="O7" s="97"/>
      <c r="P7" s="97"/>
      <c r="Q7" s="97"/>
      <c r="R7" s="97"/>
      <c r="S7" s="97"/>
      <c r="T7" s="97"/>
      <c r="U7" s="97"/>
      <c r="V7" s="97"/>
      <c r="W7" s="97"/>
    </row>
    <row r="8" spans="2:23" ht="15.75" x14ac:dyDescent="0.25">
      <c r="B8" s="1" t="s">
        <v>714</v>
      </c>
      <c r="C8" s="98"/>
      <c r="D8" s="98"/>
      <c r="E8" s="98"/>
      <c r="F8" s="98"/>
      <c r="G8" s="98"/>
      <c r="H8" s="98"/>
      <c r="I8" s="98"/>
      <c r="J8" s="98"/>
      <c r="K8" s="97"/>
      <c r="L8" s="96"/>
      <c r="M8" s="96"/>
      <c r="N8" s="96"/>
      <c r="O8" s="96"/>
      <c r="P8" s="96"/>
      <c r="Q8" s="96"/>
      <c r="R8" s="96"/>
      <c r="S8" s="96"/>
      <c r="T8" s="96"/>
      <c r="U8" s="96"/>
      <c r="V8" s="96"/>
      <c r="W8" s="96"/>
    </row>
    <row r="9" spans="2:23" ht="25.5" x14ac:dyDescent="0.25">
      <c r="B9" s="14" t="s">
        <v>62</v>
      </c>
      <c r="C9" s="15" t="s">
        <v>712</v>
      </c>
      <c r="D9" s="14" t="s">
        <v>64</v>
      </c>
      <c r="E9" s="14">
        <v>2014</v>
      </c>
      <c r="F9" s="14">
        <v>2015</v>
      </c>
      <c r="G9" s="14">
        <v>2016</v>
      </c>
      <c r="H9" s="14">
        <v>2017</v>
      </c>
      <c r="I9" s="14">
        <v>2018</v>
      </c>
      <c r="J9" s="14">
        <v>2019</v>
      </c>
      <c r="K9" s="14">
        <v>2020</v>
      </c>
      <c r="L9" s="14">
        <v>2021</v>
      </c>
      <c r="M9" s="14">
        <v>2022</v>
      </c>
      <c r="N9" s="14">
        <v>2023</v>
      </c>
      <c r="O9" s="94"/>
      <c r="P9" s="94"/>
      <c r="Q9" s="94"/>
      <c r="R9" s="94"/>
      <c r="S9" s="94"/>
      <c r="T9" s="94"/>
      <c r="U9" s="95"/>
      <c r="V9" s="95"/>
      <c r="W9" s="94"/>
    </row>
    <row r="10" spans="2:23" ht="76.5" x14ac:dyDescent="0.25">
      <c r="B10" s="44" t="s">
        <v>622</v>
      </c>
      <c r="C10" s="19" t="s">
        <v>623</v>
      </c>
      <c r="D10" s="100"/>
      <c r="E10" s="100">
        <v>0</v>
      </c>
      <c r="F10" s="100">
        <v>0</v>
      </c>
      <c r="G10" s="100">
        <v>0</v>
      </c>
      <c r="H10" s="100">
        <v>0</v>
      </c>
      <c r="I10" s="100">
        <v>0</v>
      </c>
      <c r="J10" s="100">
        <f>'3 lentelė'!N31</f>
        <v>3727</v>
      </c>
      <c r="K10" s="100">
        <v>0</v>
      </c>
      <c r="L10" s="100">
        <v>0</v>
      </c>
      <c r="M10" s="100">
        <v>0</v>
      </c>
      <c r="N10" s="100">
        <v>0</v>
      </c>
      <c r="O10" s="94"/>
      <c r="P10" s="95"/>
      <c r="Q10" s="94"/>
      <c r="R10" s="95"/>
      <c r="S10" s="94"/>
      <c r="T10" s="95"/>
      <c r="U10" s="95"/>
      <c r="V10" s="95"/>
      <c r="W10" s="94"/>
    </row>
    <row r="11" spans="2:23" ht="25.5" x14ac:dyDescent="0.25">
      <c r="B11" s="44" t="s">
        <v>650</v>
      </c>
      <c r="C11" s="19" t="s">
        <v>651</v>
      </c>
      <c r="D11" s="100"/>
      <c r="E11" s="100">
        <v>0</v>
      </c>
      <c r="F11" s="100">
        <v>0</v>
      </c>
      <c r="G11" s="100">
        <v>0</v>
      </c>
      <c r="H11" s="100">
        <v>0</v>
      </c>
      <c r="I11" s="100">
        <v>0</v>
      </c>
      <c r="J11" s="100">
        <v>0</v>
      </c>
      <c r="K11" s="101">
        <f>'3 lentelė'!N95+'3 lentelė'!N96+'3 lentelė'!N97+'3 lentelė'!N98+'3 lentelė'!N99</f>
        <v>2.375</v>
      </c>
      <c r="L11" s="101">
        <f>'3 lentelė'!N101</f>
        <v>2.5</v>
      </c>
      <c r="M11" s="101">
        <f>'3 lentelė'!N100</f>
        <v>0.73699999999999999</v>
      </c>
      <c r="N11" s="100">
        <v>0</v>
      </c>
      <c r="O11" s="94"/>
      <c r="P11" s="95"/>
      <c r="Q11" s="94"/>
      <c r="R11" s="95"/>
      <c r="S11" s="94"/>
      <c r="T11" s="95"/>
      <c r="U11" s="95"/>
      <c r="V11" s="95"/>
      <c r="W11" s="94"/>
    </row>
    <row r="12" spans="2:23" ht="51" x14ac:dyDescent="0.25">
      <c r="B12" s="44" t="s">
        <v>616</v>
      </c>
      <c r="C12" s="19" t="s">
        <v>617</v>
      </c>
      <c r="D12" s="100"/>
      <c r="E12" s="100">
        <v>0</v>
      </c>
      <c r="F12" s="100">
        <v>0</v>
      </c>
      <c r="G12" s="100">
        <v>0</v>
      </c>
      <c r="H12" s="100">
        <v>0</v>
      </c>
      <c r="I12" s="100">
        <v>0</v>
      </c>
      <c r="J12" s="100">
        <v>0</v>
      </c>
      <c r="K12" s="103">
        <f>'3 lentelė'!W14+'3 lentelė'!W15</f>
        <v>359</v>
      </c>
      <c r="L12" s="100">
        <f>'3 lentelė'!W13</f>
        <v>139</v>
      </c>
      <c r="M12" s="100">
        <v>0</v>
      </c>
      <c r="N12" s="100">
        <v>0</v>
      </c>
      <c r="O12" s="94"/>
      <c r="P12" s="95"/>
      <c r="Q12" s="94"/>
      <c r="R12" s="95"/>
      <c r="S12" s="94"/>
      <c r="T12" s="95"/>
      <c r="U12" s="95"/>
      <c r="V12" s="95"/>
      <c r="W12" s="94"/>
    </row>
    <row r="13" spans="2:23" ht="51" x14ac:dyDescent="0.25">
      <c r="B13" s="24" t="s">
        <v>638</v>
      </c>
      <c r="C13" s="19" t="s">
        <v>639</v>
      </c>
      <c r="D13" s="100"/>
      <c r="E13" s="100">
        <v>0</v>
      </c>
      <c r="F13" s="100">
        <v>0</v>
      </c>
      <c r="G13" s="100">
        <v>0</v>
      </c>
      <c r="H13" s="100">
        <v>0</v>
      </c>
      <c r="I13" s="100">
        <v>0</v>
      </c>
      <c r="J13" s="100">
        <f>'3 lentelė'!Q50+'3 lentelė'!Q51+'3 lentelė'!Q71+'3 lentelė'!Q72+'3 lentelė'!Q73+'3 lentelė'!Q74+'3 lentelė'!Q75+'3 lentelė'!Q76</f>
        <v>38531</v>
      </c>
      <c r="K13" s="100">
        <f>'3 lentelė'!Q52+'3 lentelė'!Q53+'3 lentelė'!Q54+'3 lentelė'!Q55+'3 lentelė'!Q68+'3 lentelė'!Q69+'3 lentelė'!Q70</f>
        <v>15896</v>
      </c>
      <c r="L13" s="100">
        <f>'3 lentelė'!Q56+'3 lentelė'!Q57+'3 lentelė'!Q58+'3 lentelė'!Q59+'3 lentelė'!Q60+'3 lentelė'!Q61+'3 lentelė'!Q62+'3 lentelė'!Q63+'3 lentelė'!Q64+'3 lentelė'!Q65+'3 lentelė'!Q67+'3 lentelė'!Q66</f>
        <v>18095</v>
      </c>
      <c r="M13" s="100">
        <v>0</v>
      </c>
      <c r="N13" s="100">
        <v>0</v>
      </c>
      <c r="O13" s="94"/>
      <c r="P13" s="95"/>
      <c r="Q13" s="94"/>
      <c r="R13" s="95"/>
      <c r="S13" s="94"/>
      <c r="T13" s="95"/>
      <c r="U13" s="95"/>
      <c r="V13" s="95"/>
      <c r="W13" s="94"/>
    </row>
    <row r="14" spans="2:23" ht="38.25" x14ac:dyDescent="0.25">
      <c r="B14" s="44" t="s">
        <v>685</v>
      </c>
      <c r="C14" s="19" t="s">
        <v>686</v>
      </c>
      <c r="D14" s="100"/>
      <c r="E14" s="100">
        <v>0</v>
      </c>
      <c r="F14" s="100">
        <v>0</v>
      </c>
      <c r="G14" s="100">
        <v>0</v>
      </c>
      <c r="H14" s="100">
        <f>'3 lentelė'!N139</f>
        <v>8000</v>
      </c>
      <c r="I14" s="100">
        <v>0</v>
      </c>
      <c r="J14" s="100">
        <f>'3 lentelė'!N142</f>
        <v>6588</v>
      </c>
      <c r="K14" s="100">
        <f>'3 lentelė'!N140+'3 lentelė'!N141+'3 lentelė'!N143+'3 lentelė'!N145+'3 lentelė'!N147</f>
        <v>43400</v>
      </c>
      <c r="L14" s="100">
        <f>'3 lentelė'!N138</f>
        <v>20000</v>
      </c>
      <c r="M14" s="100">
        <v>0</v>
      </c>
      <c r="N14" s="100">
        <v>0</v>
      </c>
      <c r="O14" s="94"/>
      <c r="P14" s="95"/>
      <c r="Q14" s="94"/>
      <c r="R14" s="95"/>
      <c r="S14" s="94"/>
      <c r="T14" s="95"/>
      <c r="U14" s="95"/>
      <c r="V14" s="95"/>
      <c r="W14" s="94"/>
    </row>
    <row r="15" spans="2:23" ht="38.25" x14ac:dyDescent="0.25">
      <c r="B15" s="44" t="s">
        <v>662</v>
      </c>
      <c r="C15" s="19" t="s">
        <v>698</v>
      </c>
      <c r="D15" s="100"/>
      <c r="E15" s="100">
        <v>0</v>
      </c>
      <c r="F15" s="100">
        <v>0</v>
      </c>
      <c r="G15" s="100">
        <v>0</v>
      </c>
      <c r="H15" s="100">
        <v>0</v>
      </c>
      <c r="I15" s="100">
        <v>0</v>
      </c>
      <c r="J15" s="100">
        <v>0</v>
      </c>
      <c r="K15" s="100">
        <f>'3 lentelė'!Q114</f>
        <v>35</v>
      </c>
      <c r="L15" s="100">
        <v>0</v>
      </c>
      <c r="M15" s="100">
        <v>0</v>
      </c>
      <c r="N15" s="100">
        <v>0</v>
      </c>
      <c r="O15" s="94"/>
      <c r="P15" s="95"/>
      <c r="Q15" s="94"/>
      <c r="R15" s="95"/>
      <c r="S15" s="94"/>
      <c r="T15" s="95"/>
      <c r="U15" s="95"/>
      <c r="V15" s="95"/>
      <c r="W15" s="94"/>
    </row>
    <row r="16" spans="2:23" ht="63.75" x14ac:dyDescent="0.25">
      <c r="B16" s="44" t="s">
        <v>666</v>
      </c>
      <c r="C16" s="19" t="s">
        <v>667</v>
      </c>
      <c r="D16" s="100"/>
      <c r="E16" s="100">
        <v>0</v>
      </c>
      <c r="F16" s="100">
        <v>0</v>
      </c>
      <c r="G16" s="100">
        <v>0</v>
      </c>
      <c r="H16" s="100">
        <v>0</v>
      </c>
      <c r="I16" s="100">
        <v>0</v>
      </c>
      <c r="J16" s="100">
        <f>'3 lentelė'!N118</f>
        <v>189</v>
      </c>
      <c r="K16" s="100">
        <f>'3 lentelė'!N119+'3 lentelė'!N121+'3 lentelė'!N122</f>
        <v>739</v>
      </c>
      <c r="L16" s="100">
        <f>'3 lentelė'!N123</f>
        <v>108</v>
      </c>
      <c r="M16" s="100">
        <v>0</v>
      </c>
      <c r="N16" s="100">
        <v>0</v>
      </c>
      <c r="O16" s="94"/>
      <c r="P16" s="95"/>
      <c r="Q16" s="94"/>
      <c r="R16" s="95"/>
      <c r="S16" s="94"/>
      <c r="T16" s="95"/>
      <c r="U16" s="95"/>
      <c r="V16" s="95"/>
      <c r="W16" s="94"/>
    </row>
    <row r="17" spans="2:23" ht="89.25" x14ac:dyDescent="0.25">
      <c r="B17" s="44" t="s">
        <v>668</v>
      </c>
      <c r="C17" s="19" t="s">
        <v>669</v>
      </c>
      <c r="D17" s="100"/>
      <c r="E17" s="100">
        <v>0</v>
      </c>
      <c r="F17" s="100">
        <v>0</v>
      </c>
      <c r="G17" s="100">
        <v>0</v>
      </c>
      <c r="H17" s="100">
        <v>0</v>
      </c>
      <c r="I17" s="100">
        <v>0</v>
      </c>
      <c r="J17" s="100">
        <f>'3 lentelė'!Q120</f>
        <v>3207</v>
      </c>
      <c r="K17" s="100">
        <f>'3 lentelė'!Q119+'3 lentelė'!Q122</f>
        <v>1307</v>
      </c>
      <c r="L17" s="100">
        <f>'3 lentelė'!Q124</f>
        <v>565</v>
      </c>
      <c r="M17" s="100">
        <v>0</v>
      </c>
      <c r="N17" s="100">
        <v>0</v>
      </c>
      <c r="O17" s="94"/>
      <c r="P17" s="95"/>
      <c r="Q17" s="94"/>
      <c r="R17" s="95"/>
      <c r="S17" s="94"/>
      <c r="T17" s="95"/>
      <c r="U17" s="95"/>
      <c r="V17" s="95"/>
      <c r="W17" s="94"/>
    </row>
    <row r="18" spans="2:23" ht="51" x14ac:dyDescent="0.25">
      <c r="B18" s="44" t="s">
        <v>670</v>
      </c>
      <c r="C18" s="19" t="s">
        <v>699</v>
      </c>
      <c r="D18" s="100"/>
      <c r="E18" s="100">
        <v>0</v>
      </c>
      <c r="F18" s="100">
        <v>0</v>
      </c>
      <c r="G18" s="100">
        <v>0</v>
      </c>
      <c r="H18" s="100">
        <v>0</v>
      </c>
      <c r="I18" s="100">
        <v>0</v>
      </c>
      <c r="J18" s="100">
        <f>'3 lentelė'!T118+'3 lentelė'!T120</f>
        <v>204</v>
      </c>
      <c r="K18" s="100">
        <f>'3 lentelė'!T119+'3 lentelė'!T121+'3 lentelė'!T122</f>
        <v>1834</v>
      </c>
      <c r="L18" s="100">
        <f>'3 lentelė'!T123+'3 lentelė'!T126</f>
        <v>220</v>
      </c>
      <c r="M18" s="100">
        <v>0</v>
      </c>
      <c r="N18" s="100">
        <f>'3 lentelė'!T125</f>
        <v>220</v>
      </c>
      <c r="O18" s="94"/>
      <c r="P18" s="95"/>
      <c r="Q18" s="94"/>
      <c r="R18" s="95"/>
      <c r="S18" s="94"/>
      <c r="T18" s="95"/>
      <c r="U18" s="95"/>
      <c r="V18" s="95"/>
      <c r="W18" s="94"/>
    </row>
    <row r="19" spans="2:23" ht="76.5" x14ac:dyDescent="0.25">
      <c r="B19" s="44" t="s">
        <v>672</v>
      </c>
      <c r="C19" s="19" t="s">
        <v>673</v>
      </c>
      <c r="D19" s="100"/>
      <c r="E19" s="100">
        <v>0</v>
      </c>
      <c r="F19" s="100">
        <v>0</v>
      </c>
      <c r="G19" s="100">
        <v>0</v>
      </c>
      <c r="H19" s="100">
        <v>0</v>
      </c>
      <c r="I19" s="100">
        <v>0</v>
      </c>
      <c r="J19" s="100">
        <v>0</v>
      </c>
      <c r="K19" s="100">
        <f>'3 lentelė'!W121+'3 lentelė'!W122</f>
        <v>627</v>
      </c>
      <c r="L19" s="100">
        <v>0</v>
      </c>
      <c r="M19" s="100">
        <v>0</v>
      </c>
      <c r="N19" s="100">
        <f>'3 lentelė'!W125</f>
        <v>220</v>
      </c>
      <c r="O19" s="94"/>
      <c r="P19" s="95"/>
      <c r="Q19" s="94"/>
      <c r="R19" s="95"/>
      <c r="S19" s="94"/>
      <c r="T19" s="95"/>
      <c r="U19" s="95"/>
      <c r="V19" s="95"/>
      <c r="W19" s="94"/>
    </row>
    <row r="20" spans="2:23" ht="76.5" x14ac:dyDescent="0.25">
      <c r="B20" s="44" t="s">
        <v>679</v>
      </c>
      <c r="C20" s="19" t="s">
        <v>680</v>
      </c>
      <c r="D20" s="100"/>
      <c r="E20" s="100">
        <v>0</v>
      </c>
      <c r="F20" s="100">
        <v>0</v>
      </c>
      <c r="G20" s="100">
        <v>0</v>
      </c>
      <c r="H20" s="100">
        <f>'3 lentelė'!Q133</f>
        <v>1</v>
      </c>
      <c r="I20" s="100">
        <v>0</v>
      </c>
      <c r="J20" s="100">
        <v>0</v>
      </c>
      <c r="K20" s="100">
        <v>0</v>
      </c>
      <c r="L20" s="100">
        <v>0</v>
      </c>
      <c r="M20" s="100">
        <v>0</v>
      </c>
      <c r="N20" s="100">
        <v>0</v>
      </c>
      <c r="O20" s="94"/>
      <c r="P20" s="95"/>
      <c r="Q20" s="94"/>
      <c r="R20" s="95"/>
      <c r="S20" s="94"/>
      <c r="T20" s="95"/>
      <c r="U20" s="95"/>
      <c r="V20" s="95"/>
      <c r="W20" s="94"/>
    </row>
    <row r="21" spans="2:23" ht="51" x14ac:dyDescent="0.25">
      <c r="B21" s="20" t="s">
        <v>681</v>
      </c>
      <c r="C21" s="19" t="s">
        <v>682</v>
      </c>
      <c r="D21" s="100"/>
      <c r="E21" s="100">
        <v>0</v>
      </c>
      <c r="F21" s="100">
        <v>0</v>
      </c>
      <c r="G21" s="100">
        <v>0</v>
      </c>
      <c r="H21" s="100">
        <v>0</v>
      </c>
      <c r="I21" s="100">
        <f>'3 lentelė'!T130</f>
        <v>19</v>
      </c>
      <c r="J21" s="100">
        <v>0</v>
      </c>
      <c r="K21" s="100">
        <v>0</v>
      </c>
      <c r="L21" s="100">
        <f>'3 lentelė'!T132</f>
        <v>1</v>
      </c>
      <c r="M21" s="100">
        <v>0</v>
      </c>
      <c r="N21" s="100">
        <v>0</v>
      </c>
      <c r="O21" s="94"/>
      <c r="P21" s="95"/>
      <c r="Q21" s="94"/>
      <c r="R21" s="95"/>
      <c r="S21" s="94"/>
      <c r="T21" s="95"/>
      <c r="U21" s="95"/>
      <c r="V21" s="95"/>
      <c r="W21" s="94"/>
    </row>
    <row r="22" spans="2:23" ht="25.5" x14ac:dyDescent="0.25">
      <c r="B22" s="44" t="s">
        <v>626</v>
      </c>
      <c r="C22" s="19" t="s">
        <v>700</v>
      </c>
      <c r="D22" s="100"/>
      <c r="E22" s="100">
        <v>0</v>
      </c>
      <c r="F22" s="100">
        <v>0</v>
      </c>
      <c r="G22" s="100">
        <v>0</v>
      </c>
      <c r="H22" s="100">
        <v>0</v>
      </c>
      <c r="I22" s="100">
        <f>'3 lentelė'!N34</f>
        <v>1</v>
      </c>
      <c r="J22" s="100">
        <v>0</v>
      </c>
      <c r="K22" s="100">
        <f>'3 lentelė'!N33</f>
        <v>1</v>
      </c>
      <c r="L22" s="100">
        <v>0</v>
      </c>
      <c r="M22" s="100">
        <v>0</v>
      </c>
      <c r="N22" s="100">
        <v>0</v>
      </c>
      <c r="O22" s="94"/>
      <c r="P22" s="95"/>
      <c r="Q22" s="94"/>
      <c r="R22" s="95"/>
      <c r="S22" s="94"/>
      <c r="T22" s="95"/>
      <c r="U22" s="95"/>
      <c r="V22" s="95"/>
      <c r="W22" s="94"/>
    </row>
    <row r="23" spans="2:23" ht="25.5" x14ac:dyDescent="0.25">
      <c r="B23" s="44" t="s">
        <v>652</v>
      </c>
      <c r="C23" s="19" t="s">
        <v>653</v>
      </c>
      <c r="D23" s="100"/>
      <c r="E23" s="100">
        <v>0</v>
      </c>
      <c r="F23" s="100">
        <v>0</v>
      </c>
      <c r="G23" s="100">
        <v>0</v>
      </c>
      <c r="H23" s="100">
        <v>0</v>
      </c>
      <c r="I23" s="100">
        <v>0</v>
      </c>
      <c r="J23" s="100">
        <v>0</v>
      </c>
      <c r="K23" s="100">
        <v>0</v>
      </c>
      <c r="L23" s="101">
        <f>'3 lentelė'!Q102</f>
        <v>0.54</v>
      </c>
      <c r="M23" s="100">
        <v>0</v>
      </c>
      <c r="N23" s="100">
        <v>0</v>
      </c>
      <c r="O23" s="94"/>
      <c r="P23" s="95"/>
      <c r="Q23" s="94"/>
      <c r="R23" s="95"/>
      <c r="S23" s="94"/>
      <c r="T23" s="95"/>
      <c r="U23" s="95"/>
      <c r="V23" s="95"/>
      <c r="W23" s="94"/>
    </row>
    <row r="24" spans="2:23" ht="102" x14ac:dyDescent="0.25">
      <c r="B24" s="85" t="s">
        <v>644</v>
      </c>
      <c r="C24" s="39" t="s">
        <v>645</v>
      </c>
      <c r="D24" s="100"/>
      <c r="E24" s="100">
        <v>0</v>
      </c>
      <c r="F24" s="100">
        <v>0</v>
      </c>
      <c r="G24" s="100">
        <v>0</v>
      </c>
      <c r="H24" s="100">
        <v>0</v>
      </c>
      <c r="I24" s="100">
        <v>0</v>
      </c>
      <c r="J24" s="100">
        <v>0</v>
      </c>
      <c r="K24" s="100">
        <f>'3 lentelė'!N83</f>
        <v>20</v>
      </c>
      <c r="L24" s="100">
        <f>'3 lentelė'!N82+'3 lentelė'!N84+'3 lentelė'!N85+'3 lentelė'!N86</f>
        <v>160</v>
      </c>
      <c r="M24" s="100">
        <v>0</v>
      </c>
      <c r="N24" s="100">
        <v>0</v>
      </c>
      <c r="O24" s="94"/>
      <c r="P24" s="95"/>
      <c r="Q24" s="94"/>
      <c r="R24" s="95"/>
      <c r="S24" s="94"/>
      <c r="T24" s="95"/>
      <c r="U24" s="95"/>
      <c r="V24" s="95"/>
      <c r="W24" s="94"/>
    </row>
    <row r="25" spans="2:23" ht="38.25" x14ac:dyDescent="0.25">
      <c r="B25" s="24" t="s">
        <v>642</v>
      </c>
      <c r="C25" s="27" t="s">
        <v>643</v>
      </c>
      <c r="D25" s="100"/>
      <c r="E25" s="100">
        <v>0</v>
      </c>
      <c r="F25" s="100">
        <v>0</v>
      </c>
      <c r="G25" s="100">
        <v>0</v>
      </c>
      <c r="H25" s="100">
        <v>0</v>
      </c>
      <c r="I25" s="100">
        <v>0</v>
      </c>
      <c r="J25" s="100">
        <v>0</v>
      </c>
      <c r="K25" s="100">
        <v>0</v>
      </c>
      <c r="L25" s="100">
        <f>'3 lentelė'!Q79</f>
        <v>1</v>
      </c>
      <c r="M25" s="100">
        <v>0</v>
      </c>
      <c r="N25" s="100">
        <v>0</v>
      </c>
      <c r="O25" s="94"/>
      <c r="P25" s="95"/>
      <c r="Q25" s="94"/>
      <c r="R25" s="95"/>
      <c r="S25" s="94"/>
      <c r="T25" s="95"/>
      <c r="U25" s="95"/>
      <c r="V25" s="95"/>
      <c r="W25" s="94"/>
    </row>
    <row r="26" spans="2:23" ht="64.5" x14ac:dyDescent="0.25">
      <c r="B26" s="44" t="s">
        <v>610</v>
      </c>
      <c r="C26" s="62" t="s">
        <v>611</v>
      </c>
      <c r="D26" s="100"/>
      <c r="E26" s="100">
        <v>0</v>
      </c>
      <c r="F26" s="100">
        <v>0</v>
      </c>
      <c r="G26" s="100">
        <v>0</v>
      </c>
      <c r="H26" s="100">
        <v>0</v>
      </c>
      <c r="I26" s="100">
        <v>0</v>
      </c>
      <c r="J26" s="100">
        <v>0</v>
      </c>
      <c r="K26" s="100">
        <f>'3 lentelė'!N14+'3 lentelė'!N15</f>
        <v>2</v>
      </c>
      <c r="L26" s="100">
        <f>'3 lentelė'!N13</f>
        <v>1</v>
      </c>
      <c r="M26" s="100">
        <v>0</v>
      </c>
      <c r="N26" s="100">
        <v>0</v>
      </c>
      <c r="O26" s="94"/>
      <c r="P26" s="95"/>
      <c r="Q26" s="94"/>
      <c r="R26" s="95"/>
      <c r="S26" s="94"/>
      <c r="T26" s="95"/>
      <c r="U26" s="95"/>
      <c r="V26" s="95"/>
      <c r="W26" s="94"/>
    </row>
    <row r="27" spans="2:23" ht="51" x14ac:dyDescent="0.25">
      <c r="B27" s="24" t="s">
        <v>618</v>
      </c>
      <c r="C27" s="27" t="s">
        <v>619</v>
      </c>
      <c r="D27" s="100"/>
      <c r="E27" s="100">
        <v>0</v>
      </c>
      <c r="F27" s="100">
        <v>0</v>
      </c>
      <c r="G27" s="100">
        <v>0</v>
      </c>
      <c r="H27" s="100">
        <v>0</v>
      </c>
      <c r="I27" s="100">
        <v>0</v>
      </c>
      <c r="J27" s="100">
        <f>'3 lentelė'!N17+'3 lentelė'!N18+'3 lentelė'!N20</f>
        <v>3</v>
      </c>
      <c r="K27" s="100">
        <f>'3 lentelė'!N19+'3 lentelė'!N21</f>
        <v>3</v>
      </c>
      <c r="L27" s="100">
        <v>0</v>
      </c>
      <c r="M27" s="100">
        <v>0</v>
      </c>
      <c r="N27" s="100">
        <v>0</v>
      </c>
      <c r="O27" s="94"/>
      <c r="P27" s="95"/>
      <c r="Q27" s="94"/>
      <c r="R27" s="95"/>
      <c r="S27" s="94"/>
      <c r="T27" s="95"/>
      <c r="U27" s="95"/>
      <c r="V27" s="95"/>
      <c r="W27" s="94"/>
    </row>
    <row r="28" spans="2:23" ht="64.5" x14ac:dyDescent="0.25">
      <c r="B28" s="44" t="s">
        <v>614</v>
      </c>
      <c r="C28" s="62" t="s">
        <v>615</v>
      </c>
      <c r="D28" s="100"/>
      <c r="E28" s="100">
        <v>0</v>
      </c>
      <c r="F28" s="100">
        <v>0</v>
      </c>
      <c r="G28" s="100">
        <v>0</v>
      </c>
      <c r="H28" s="100">
        <v>0</v>
      </c>
      <c r="I28" s="100">
        <v>0</v>
      </c>
      <c r="J28" s="100">
        <v>0</v>
      </c>
      <c r="K28" s="100">
        <f>'3 lentelė'!T14+'3 lentelė'!T15</f>
        <v>4</v>
      </c>
      <c r="L28" s="100">
        <v>0</v>
      </c>
      <c r="M28" s="100">
        <v>0</v>
      </c>
      <c r="N28" s="100">
        <v>0</v>
      </c>
      <c r="O28" s="94"/>
      <c r="P28" s="95"/>
      <c r="Q28" s="94"/>
      <c r="R28" s="95"/>
      <c r="S28" s="94"/>
      <c r="T28" s="95"/>
      <c r="U28" s="95"/>
      <c r="V28" s="95"/>
      <c r="W28" s="94"/>
    </row>
    <row r="29" spans="2:23" ht="51" x14ac:dyDescent="0.25">
      <c r="B29" s="85" t="s">
        <v>620</v>
      </c>
      <c r="C29" s="28" t="s">
        <v>621</v>
      </c>
      <c r="D29" s="100"/>
      <c r="E29" s="100">
        <v>0</v>
      </c>
      <c r="F29" s="100">
        <v>0</v>
      </c>
      <c r="G29" s="100">
        <v>0</v>
      </c>
      <c r="H29" s="100">
        <v>0</v>
      </c>
      <c r="I29" s="100">
        <v>0</v>
      </c>
      <c r="J29" s="100">
        <f>'3 lentelė'!N24+'3 lentelė'!N26</f>
        <v>2</v>
      </c>
      <c r="K29" s="100">
        <f>'3 lentelė'!N23+'3 lentelė'!N25+'3 lentelė'!N27</f>
        <v>3</v>
      </c>
      <c r="L29" s="100">
        <v>0</v>
      </c>
      <c r="M29" s="100">
        <v>0</v>
      </c>
      <c r="N29" s="100">
        <v>0</v>
      </c>
      <c r="O29" s="94"/>
      <c r="P29" s="95"/>
      <c r="Q29" s="94"/>
      <c r="R29" s="95"/>
      <c r="S29" s="94"/>
      <c r="T29" s="95"/>
      <c r="U29" s="95"/>
      <c r="V29" s="95"/>
      <c r="W29" s="94"/>
    </row>
    <row r="30" spans="2:23" ht="38.25" x14ac:dyDescent="0.25">
      <c r="B30" s="85" t="s">
        <v>656</v>
      </c>
      <c r="C30" s="28" t="s">
        <v>702</v>
      </c>
      <c r="D30" s="100"/>
      <c r="E30" s="100">
        <v>0</v>
      </c>
      <c r="F30" s="100">
        <v>0</v>
      </c>
      <c r="G30" s="100">
        <v>0</v>
      </c>
      <c r="H30" s="100">
        <v>0</v>
      </c>
      <c r="I30" s="100">
        <v>0</v>
      </c>
      <c r="J30" s="103">
        <f>'3 lentelė'!N105</f>
        <v>0.6</v>
      </c>
      <c r="K30" s="101">
        <f>'3 lentelė'!N106+'3 lentelė'!N107+'3 lentelė'!N108</f>
        <v>1.31</v>
      </c>
      <c r="L30" s="100">
        <v>0</v>
      </c>
      <c r="M30" s="100">
        <v>0</v>
      </c>
      <c r="N30" s="100">
        <v>0</v>
      </c>
      <c r="O30" s="94"/>
      <c r="P30" s="95"/>
      <c r="Q30" s="94"/>
      <c r="R30" s="95"/>
      <c r="S30" s="94"/>
      <c r="T30" s="95"/>
      <c r="U30" s="95"/>
      <c r="V30" s="95"/>
      <c r="W30" s="94"/>
    </row>
    <row r="31" spans="2:23" ht="38.25" x14ac:dyDescent="0.25">
      <c r="B31" s="85" t="s">
        <v>658</v>
      </c>
      <c r="C31" s="22" t="s">
        <v>703</v>
      </c>
      <c r="D31" s="100"/>
      <c r="E31" s="100">
        <v>0</v>
      </c>
      <c r="F31" s="100">
        <v>0</v>
      </c>
      <c r="G31" s="100">
        <v>0</v>
      </c>
      <c r="H31" s="100">
        <v>0</v>
      </c>
      <c r="I31" s="100">
        <v>0</v>
      </c>
      <c r="J31" s="100">
        <v>0</v>
      </c>
      <c r="K31" s="100">
        <v>0</v>
      </c>
      <c r="L31" s="103">
        <f>'3 lentelė'!Q104</f>
        <v>1.4</v>
      </c>
      <c r="M31" s="100">
        <v>0</v>
      </c>
      <c r="N31" s="100">
        <v>0</v>
      </c>
      <c r="O31" s="94"/>
      <c r="P31" s="95"/>
      <c r="Q31" s="94"/>
      <c r="R31" s="95"/>
      <c r="S31" s="94"/>
      <c r="T31" s="95"/>
      <c r="U31" s="95"/>
      <c r="V31" s="95"/>
      <c r="W31" s="94"/>
    </row>
    <row r="32" spans="2:23" ht="25.5" x14ac:dyDescent="0.25">
      <c r="B32" s="85" t="s">
        <v>646</v>
      </c>
      <c r="C32" s="22" t="s">
        <v>647</v>
      </c>
      <c r="D32" s="100"/>
      <c r="E32" s="100">
        <v>0</v>
      </c>
      <c r="F32" s="100">
        <v>0</v>
      </c>
      <c r="G32" s="100">
        <v>0</v>
      </c>
      <c r="H32" s="100">
        <v>0</v>
      </c>
      <c r="I32" s="100">
        <v>0</v>
      </c>
      <c r="J32" s="100">
        <v>0</v>
      </c>
      <c r="K32" s="100">
        <v>0</v>
      </c>
      <c r="L32" s="100">
        <f>'3 lentelė'!N91</f>
        <v>2</v>
      </c>
      <c r="M32" s="100">
        <v>0</v>
      </c>
      <c r="N32" s="100">
        <v>0</v>
      </c>
      <c r="O32" s="94"/>
      <c r="P32" s="95"/>
      <c r="Q32" s="94"/>
      <c r="R32" s="95"/>
      <c r="S32" s="94"/>
      <c r="T32" s="95"/>
      <c r="U32" s="95"/>
      <c r="V32" s="95"/>
      <c r="W32" s="94"/>
    </row>
    <row r="33" spans="2:23" ht="38.25" x14ac:dyDescent="0.25">
      <c r="B33" s="85" t="s">
        <v>648</v>
      </c>
      <c r="C33" s="28" t="s">
        <v>649</v>
      </c>
      <c r="D33" s="100"/>
      <c r="E33" s="100">
        <v>0</v>
      </c>
      <c r="F33" s="100">
        <v>0</v>
      </c>
      <c r="G33" s="100">
        <v>0</v>
      </c>
      <c r="H33" s="100">
        <v>0</v>
      </c>
      <c r="I33" s="100">
        <v>0</v>
      </c>
      <c r="J33" s="100">
        <v>0</v>
      </c>
      <c r="K33" s="100">
        <v>0</v>
      </c>
      <c r="L33" s="100">
        <v>4</v>
      </c>
      <c r="M33" s="100">
        <v>0</v>
      </c>
      <c r="N33" s="100">
        <v>0</v>
      </c>
      <c r="O33" s="94"/>
      <c r="P33" s="95"/>
      <c r="Q33" s="94"/>
      <c r="R33" s="95"/>
      <c r="S33" s="94"/>
      <c r="T33" s="95"/>
      <c r="U33" s="95"/>
      <c r="V33" s="95"/>
      <c r="W33" s="94"/>
    </row>
    <row r="34" spans="2:23" ht="76.5" x14ac:dyDescent="0.25">
      <c r="B34" s="44" t="s">
        <v>660</v>
      </c>
      <c r="C34" s="19" t="s">
        <v>704</v>
      </c>
      <c r="D34" s="100"/>
      <c r="E34" s="100">
        <v>0</v>
      </c>
      <c r="F34" s="100">
        <v>0</v>
      </c>
      <c r="G34" s="100">
        <v>0</v>
      </c>
      <c r="H34" s="100">
        <v>0</v>
      </c>
      <c r="I34" s="100">
        <v>0</v>
      </c>
      <c r="J34" s="100">
        <v>0</v>
      </c>
      <c r="K34" s="100">
        <f>'3 lentelė'!N114</f>
        <v>138</v>
      </c>
      <c r="L34" s="100">
        <v>0</v>
      </c>
      <c r="M34" s="100">
        <v>0</v>
      </c>
      <c r="N34" s="100">
        <v>0</v>
      </c>
      <c r="O34" s="94"/>
      <c r="P34" s="95"/>
      <c r="Q34" s="94"/>
      <c r="R34" s="95"/>
      <c r="S34" s="94"/>
      <c r="T34" s="95"/>
      <c r="U34" s="95"/>
      <c r="V34" s="95"/>
      <c r="W34" s="94"/>
    </row>
    <row r="35" spans="2:23" ht="38.25" x14ac:dyDescent="0.25">
      <c r="B35" s="44" t="s">
        <v>664</v>
      </c>
      <c r="C35" s="19" t="s">
        <v>665</v>
      </c>
      <c r="D35" s="100"/>
      <c r="E35" s="100">
        <v>0</v>
      </c>
      <c r="F35" s="100">
        <v>0</v>
      </c>
      <c r="G35" s="100">
        <v>0</v>
      </c>
      <c r="H35" s="100">
        <v>0</v>
      </c>
      <c r="I35" s="100">
        <v>0</v>
      </c>
      <c r="J35" s="100">
        <f>'3 lentelė'!N116</f>
        <v>8155</v>
      </c>
      <c r="K35" s="100">
        <v>0</v>
      </c>
      <c r="L35" s="100">
        <v>0</v>
      </c>
      <c r="M35" s="100">
        <v>0</v>
      </c>
      <c r="N35" s="100">
        <v>0</v>
      </c>
      <c r="O35" s="94"/>
      <c r="P35" s="95"/>
      <c r="Q35" s="94"/>
      <c r="R35" s="95"/>
      <c r="S35" s="94"/>
      <c r="T35" s="95"/>
      <c r="U35" s="95"/>
      <c r="V35" s="95"/>
      <c r="W35" s="94"/>
    </row>
    <row r="36" spans="2:23" ht="38.25" x14ac:dyDescent="0.25">
      <c r="B36" s="44" t="s">
        <v>674</v>
      </c>
      <c r="C36" s="19" t="s">
        <v>705</v>
      </c>
      <c r="D36" s="100"/>
      <c r="E36" s="100">
        <v>0</v>
      </c>
      <c r="F36" s="100">
        <v>0</v>
      </c>
      <c r="G36" s="100">
        <v>0</v>
      </c>
      <c r="H36" s="100">
        <v>0</v>
      </c>
      <c r="I36" s="100">
        <v>0</v>
      </c>
      <c r="J36" s="101">
        <f>'3 lentelė'!Z118+'3 lentelė'!Z120</f>
        <v>2.3639999999999999</v>
      </c>
      <c r="K36" s="101">
        <f>'3 lentelė'!Z119+'3 lentelė'!Z121+'3 lentelė'!Z122</f>
        <v>11.889999999999999</v>
      </c>
      <c r="L36" s="103">
        <f>'3 lentelė'!Z126</f>
        <v>1.6</v>
      </c>
      <c r="M36" s="100">
        <v>0</v>
      </c>
      <c r="N36" s="100">
        <v>0</v>
      </c>
      <c r="O36" s="94"/>
      <c r="P36" s="95"/>
      <c r="Q36" s="94"/>
      <c r="R36" s="95"/>
      <c r="S36" s="94"/>
      <c r="T36" s="95"/>
      <c r="U36" s="95"/>
      <c r="V36" s="95"/>
      <c r="W36" s="94"/>
    </row>
    <row r="37" spans="2:23" ht="51" x14ac:dyDescent="0.25">
      <c r="B37" s="44" t="s">
        <v>624</v>
      </c>
      <c r="C37" s="19" t="s">
        <v>625</v>
      </c>
      <c r="D37" s="100"/>
      <c r="E37" s="100">
        <v>0</v>
      </c>
      <c r="F37" s="100">
        <v>0</v>
      </c>
      <c r="G37" s="100">
        <v>0</v>
      </c>
      <c r="H37" s="100">
        <v>0</v>
      </c>
      <c r="I37" s="100">
        <v>0</v>
      </c>
      <c r="J37" s="100">
        <f>'3 lentelė'!Q31</f>
        <v>1</v>
      </c>
      <c r="K37" s="100">
        <v>0</v>
      </c>
      <c r="L37" s="100">
        <v>0</v>
      </c>
      <c r="M37" s="100">
        <v>0</v>
      </c>
      <c r="N37" s="100">
        <v>0</v>
      </c>
      <c r="O37" s="94"/>
      <c r="P37" s="95"/>
      <c r="Q37" s="94"/>
      <c r="R37" s="95"/>
      <c r="S37" s="94"/>
      <c r="T37" s="95"/>
      <c r="U37" s="95"/>
      <c r="V37" s="95"/>
      <c r="W37" s="94"/>
    </row>
    <row r="38" spans="2:23" ht="51" x14ac:dyDescent="0.25">
      <c r="B38" s="44" t="s">
        <v>683</v>
      </c>
      <c r="C38" s="19" t="s">
        <v>684</v>
      </c>
      <c r="D38" s="100"/>
      <c r="E38" s="100">
        <v>0</v>
      </c>
      <c r="F38" s="100">
        <v>0</v>
      </c>
      <c r="G38" s="100">
        <v>0</v>
      </c>
      <c r="H38" s="100">
        <v>0</v>
      </c>
      <c r="I38" s="100">
        <f>'3 lentelė'!W128</f>
        <v>1</v>
      </c>
      <c r="J38" s="100">
        <v>0</v>
      </c>
      <c r="K38" s="100">
        <f>'3 lentelė'!W131+'3 lentelė'!W134</f>
        <v>2</v>
      </c>
      <c r="L38" s="100">
        <f>'3 lentelė'!W129</f>
        <v>1</v>
      </c>
      <c r="M38" s="100">
        <v>0</v>
      </c>
      <c r="N38" s="100">
        <v>0</v>
      </c>
      <c r="O38" s="94"/>
      <c r="P38" s="95"/>
      <c r="Q38" s="94"/>
      <c r="R38" s="95"/>
      <c r="S38" s="94"/>
      <c r="T38" s="95"/>
      <c r="U38" s="95"/>
      <c r="V38" s="95"/>
      <c r="W38" s="94"/>
    </row>
    <row r="39" spans="2:23" ht="38.25" x14ac:dyDescent="0.25">
      <c r="B39" s="44" t="s">
        <v>654</v>
      </c>
      <c r="C39" s="19" t="s">
        <v>655</v>
      </c>
      <c r="D39" s="100"/>
      <c r="E39" s="99">
        <v>0</v>
      </c>
      <c r="F39" s="99">
        <v>0</v>
      </c>
      <c r="G39" s="99">
        <v>0</v>
      </c>
      <c r="H39" s="99">
        <v>0</v>
      </c>
      <c r="I39" s="99">
        <v>0</v>
      </c>
      <c r="J39" s="99">
        <v>0</v>
      </c>
      <c r="K39" s="99">
        <v>0</v>
      </c>
      <c r="L39" s="100">
        <v>0</v>
      </c>
      <c r="M39" s="100">
        <f>'3 lentelė'!T100</f>
        <v>2</v>
      </c>
      <c r="N39" s="100">
        <v>0</v>
      </c>
      <c r="O39" s="94"/>
      <c r="P39" s="95"/>
      <c r="Q39" s="94"/>
      <c r="R39" s="95"/>
      <c r="S39" s="94"/>
      <c r="T39" s="95"/>
      <c r="U39" s="95"/>
      <c r="V39" s="95"/>
      <c r="W39" s="94"/>
    </row>
    <row r="40" spans="2:23" ht="51" x14ac:dyDescent="0.25">
      <c r="B40" s="44" t="s">
        <v>628</v>
      </c>
      <c r="C40" s="19" t="s">
        <v>706</v>
      </c>
      <c r="D40" s="100"/>
      <c r="E40" s="99">
        <v>0</v>
      </c>
      <c r="F40" s="99">
        <v>0</v>
      </c>
      <c r="G40" s="99">
        <v>0</v>
      </c>
      <c r="H40" s="99">
        <f>'3 lentelė'!N38</f>
        <v>1</v>
      </c>
      <c r="I40" s="99">
        <v>0</v>
      </c>
      <c r="J40" s="99">
        <f>'3 lentelė'!N39+'3 lentelė'!N41</f>
        <v>2</v>
      </c>
      <c r="K40" s="99">
        <v>0</v>
      </c>
      <c r="L40" s="100">
        <f>'3 lentelė'!N40</f>
        <v>1</v>
      </c>
      <c r="M40" s="100">
        <v>0</v>
      </c>
      <c r="N40" s="100">
        <v>0</v>
      </c>
      <c r="O40" s="94"/>
      <c r="P40" s="94"/>
      <c r="Q40" s="94"/>
      <c r="R40" s="94"/>
      <c r="S40" s="94"/>
      <c r="T40" s="94"/>
      <c r="U40" s="95"/>
      <c r="V40" s="95"/>
      <c r="W40" s="94"/>
    </row>
    <row r="41" spans="2:23" ht="25.5" x14ac:dyDescent="0.25">
      <c r="B41" s="44" t="s">
        <v>634</v>
      </c>
      <c r="C41" s="19" t="s">
        <v>635</v>
      </c>
      <c r="D41" s="100"/>
      <c r="E41" s="99">
        <v>0</v>
      </c>
      <c r="F41" s="99">
        <v>0</v>
      </c>
      <c r="G41" s="99">
        <v>0</v>
      </c>
      <c r="H41" s="99">
        <f>'3 lentelė'!N47</f>
        <v>3</v>
      </c>
      <c r="I41" s="99">
        <v>0</v>
      </c>
      <c r="J41" s="99">
        <f>'3 lentelė'!N45</f>
        <v>36</v>
      </c>
      <c r="K41" s="99">
        <v>0</v>
      </c>
      <c r="L41" s="100">
        <f>'3 lentelė'!N44+'3 lentelė'!N46+'3 lentelė'!N48</f>
        <v>27</v>
      </c>
      <c r="M41" s="100">
        <v>0</v>
      </c>
      <c r="N41" s="100">
        <v>0</v>
      </c>
      <c r="O41" s="94"/>
      <c r="P41" s="94"/>
      <c r="Q41" s="94"/>
      <c r="R41" s="94"/>
      <c r="S41" s="94"/>
      <c r="T41" s="94"/>
      <c r="U41" s="95"/>
      <c r="V41" s="95"/>
      <c r="W41" s="94"/>
    </row>
    <row r="42" spans="2:23" ht="76.5" x14ac:dyDescent="0.25">
      <c r="B42" s="24" t="s">
        <v>636</v>
      </c>
      <c r="C42" s="19" t="s">
        <v>637</v>
      </c>
      <c r="D42" s="100"/>
      <c r="E42" s="99">
        <v>0</v>
      </c>
      <c r="F42" s="99">
        <v>0</v>
      </c>
      <c r="G42" s="99">
        <v>0</v>
      </c>
      <c r="H42" s="99">
        <v>0</v>
      </c>
      <c r="I42" s="99">
        <v>0</v>
      </c>
      <c r="J42" s="99">
        <f>'3 lentelė'!N50+'3 lentelė'!N51+'3 lentelė'!N71+'3 lentelė'!N72+'3 lentelė'!N73+'3 lentelė'!N74+'3 lentelė'!N75+'3 lentelė'!N76</f>
        <v>13</v>
      </c>
      <c r="K42" s="99">
        <f>'3 lentelė'!N52+'3 lentelė'!N53+'3 lentelė'!N54+'3 lentelė'!N55+'3 lentelė'!N68+'3 lentelė'!N69+'3 lentelė'!N70</f>
        <v>14</v>
      </c>
      <c r="L42" s="100">
        <f>SUM('3 lentelė'!N56:N67)</f>
        <v>12</v>
      </c>
      <c r="M42" s="100">
        <v>0</v>
      </c>
      <c r="N42" s="100">
        <v>0</v>
      </c>
      <c r="O42" s="94"/>
      <c r="P42" s="94"/>
      <c r="Q42" s="94"/>
      <c r="R42" s="94"/>
      <c r="S42" s="94"/>
      <c r="T42" s="94"/>
      <c r="U42" s="95"/>
      <c r="V42" s="95"/>
      <c r="W42" s="94"/>
    </row>
    <row r="43" spans="2:23" ht="51" x14ac:dyDescent="0.25">
      <c r="B43" s="44" t="s">
        <v>687</v>
      </c>
      <c r="C43" s="19" t="s">
        <v>707</v>
      </c>
      <c r="D43" s="100"/>
      <c r="E43" s="99">
        <v>0</v>
      </c>
      <c r="F43" s="99">
        <v>0</v>
      </c>
      <c r="G43" s="99">
        <v>0</v>
      </c>
      <c r="H43" s="99">
        <v>0</v>
      </c>
      <c r="I43" s="99">
        <v>0</v>
      </c>
      <c r="J43" s="99">
        <v>0</v>
      </c>
      <c r="K43" s="99">
        <f>'3 lentelė'!N151+'3 lentelė'!N152+'3 lentelė'!N153+'3 lentelė'!N154</f>
        <v>83179.839999999997</v>
      </c>
      <c r="L43" s="100">
        <f>'3 lentelė'!N150+'3 lentelė'!N155</f>
        <v>31850</v>
      </c>
      <c r="M43" s="100">
        <v>0</v>
      </c>
      <c r="N43" s="100">
        <v>0</v>
      </c>
      <c r="O43" s="94"/>
      <c r="P43" s="95"/>
      <c r="Q43" s="94"/>
      <c r="R43" s="95"/>
      <c r="S43" s="94"/>
      <c r="T43" s="95"/>
      <c r="U43" s="95"/>
      <c r="V43" s="95"/>
      <c r="W43" s="94"/>
    </row>
    <row r="44" spans="2:23" ht="38.25" x14ac:dyDescent="0.25">
      <c r="B44" s="44" t="s">
        <v>689</v>
      </c>
      <c r="C44" s="19" t="s">
        <v>690</v>
      </c>
      <c r="D44" s="100"/>
      <c r="E44" s="99">
        <v>0</v>
      </c>
      <c r="F44" s="99">
        <v>0</v>
      </c>
      <c r="G44" s="99">
        <v>0</v>
      </c>
      <c r="H44" s="99">
        <v>0</v>
      </c>
      <c r="I44" s="99">
        <v>0</v>
      </c>
      <c r="J44" s="99">
        <v>0</v>
      </c>
      <c r="K44" s="99">
        <f>'3 lentelė'!Q151+'3 lentelė'!Q152+'3 lentelė'!Q154</f>
        <v>408.51</v>
      </c>
      <c r="L44" s="100">
        <v>0</v>
      </c>
      <c r="M44" s="100">
        <v>0</v>
      </c>
      <c r="N44" s="100">
        <v>0</v>
      </c>
      <c r="O44" s="94"/>
      <c r="P44" s="95"/>
      <c r="Q44" s="94"/>
      <c r="R44" s="95"/>
      <c r="S44" s="94"/>
      <c r="T44" s="95"/>
      <c r="U44" s="95"/>
      <c r="V44" s="95"/>
      <c r="W44" s="94"/>
    </row>
    <row r="45" spans="2:23" ht="76.5" x14ac:dyDescent="0.25">
      <c r="B45" s="85" t="s">
        <v>640</v>
      </c>
      <c r="C45" s="27" t="s">
        <v>641</v>
      </c>
      <c r="D45" s="100"/>
      <c r="E45" s="99">
        <v>0</v>
      </c>
      <c r="F45" s="99">
        <v>0</v>
      </c>
      <c r="G45" s="99">
        <v>0</v>
      </c>
      <c r="H45" s="99">
        <v>0</v>
      </c>
      <c r="I45" s="99">
        <v>0</v>
      </c>
      <c r="J45" s="99">
        <v>0</v>
      </c>
      <c r="K45" s="99">
        <v>0</v>
      </c>
      <c r="L45" s="100">
        <f>'3 lentelė'!N78+'3 lentelė'!N79+'3 lentelė'!N80</f>
        <v>5757</v>
      </c>
      <c r="M45" s="100">
        <v>0</v>
      </c>
      <c r="N45" s="100">
        <v>0</v>
      </c>
      <c r="O45" s="94"/>
      <c r="P45" s="95"/>
      <c r="Q45" s="94"/>
      <c r="R45" s="95"/>
      <c r="S45" s="94"/>
      <c r="T45" s="95"/>
      <c r="U45" s="95"/>
      <c r="V45" s="95"/>
      <c r="W45" s="94"/>
    </row>
    <row r="46" spans="2:23" ht="64.5" x14ac:dyDescent="0.25">
      <c r="B46" s="44" t="s">
        <v>612</v>
      </c>
      <c r="C46" s="62" t="s">
        <v>613</v>
      </c>
      <c r="D46" s="100"/>
      <c r="E46" s="99">
        <v>0</v>
      </c>
      <c r="F46" s="99">
        <v>0</v>
      </c>
      <c r="G46" s="99">
        <v>0</v>
      </c>
      <c r="H46" s="99">
        <v>0</v>
      </c>
      <c r="I46" s="99">
        <v>0</v>
      </c>
      <c r="J46" s="99">
        <v>0</v>
      </c>
      <c r="K46" s="99">
        <f>'3 lentelė'!Q14+'3 lentelė'!Q15</f>
        <v>74</v>
      </c>
      <c r="L46" s="100">
        <f>'3 lentelė'!Q13</f>
        <v>40</v>
      </c>
      <c r="M46" s="100">
        <v>0</v>
      </c>
      <c r="N46" s="100">
        <v>0</v>
      </c>
      <c r="O46" s="94"/>
      <c r="P46" s="94"/>
      <c r="Q46" s="94"/>
      <c r="R46" s="94"/>
      <c r="S46" s="94"/>
      <c r="T46" s="94"/>
      <c r="U46" s="95"/>
      <c r="V46" s="95"/>
      <c r="W46" s="94"/>
    </row>
    <row r="47" spans="2:23" ht="89.25" x14ac:dyDescent="0.25">
      <c r="B47" s="24" t="s">
        <v>692</v>
      </c>
      <c r="C47" s="19" t="s">
        <v>708</v>
      </c>
      <c r="D47" s="100"/>
      <c r="E47" s="99">
        <v>0</v>
      </c>
      <c r="F47" s="99">
        <v>0</v>
      </c>
      <c r="G47" s="99">
        <v>0</v>
      </c>
      <c r="H47" s="99">
        <v>0</v>
      </c>
      <c r="I47" s="99">
        <v>0</v>
      </c>
      <c r="J47" s="99">
        <v>0</v>
      </c>
      <c r="K47" s="99">
        <f>'3 lentelė'!N162</f>
        <v>2</v>
      </c>
      <c r="L47" s="100">
        <v>0</v>
      </c>
      <c r="M47" s="100">
        <v>0</v>
      </c>
      <c r="N47" s="100">
        <v>0</v>
      </c>
      <c r="O47" s="94"/>
      <c r="P47" s="94"/>
      <c r="Q47" s="94"/>
      <c r="R47" s="94"/>
      <c r="S47" s="94"/>
      <c r="T47" s="94"/>
      <c r="U47" s="95"/>
      <c r="V47" s="95"/>
      <c r="W47" s="94"/>
    </row>
    <row r="48" spans="2:23" ht="127.5" x14ac:dyDescent="0.25">
      <c r="B48" s="24" t="s">
        <v>709</v>
      </c>
      <c r="C48" s="19" t="s">
        <v>710</v>
      </c>
      <c r="D48" s="100"/>
      <c r="E48" s="99">
        <v>0</v>
      </c>
      <c r="F48" s="99">
        <v>0</v>
      </c>
      <c r="G48" s="99">
        <v>0</v>
      </c>
      <c r="H48" s="99">
        <v>0</v>
      </c>
      <c r="I48" s="99">
        <v>0</v>
      </c>
      <c r="J48" s="99">
        <v>0</v>
      </c>
      <c r="K48" s="99">
        <f>'3 lentelė'!Q162</f>
        <v>15</v>
      </c>
      <c r="L48" s="100">
        <v>0</v>
      </c>
      <c r="M48" s="100">
        <v>0</v>
      </c>
      <c r="N48" s="100">
        <v>0</v>
      </c>
      <c r="O48" s="94"/>
      <c r="P48" s="94"/>
      <c r="Q48" s="94"/>
      <c r="R48" s="94"/>
      <c r="S48" s="94"/>
      <c r="T48" s="94"/>
      <c r="U48" s="95"/>
      <c r="V48" s="95"/>
      <c r="W48" s="94"/>
    </row>
    <row r="49" spans="2:23" ht="51" x14ac:dyDescent="0.25">
      <c r="B49" s="85" t="s">
        <v>677</v>
      </c>
      <c r="C49" s="28" t="s">
        <v>711</v>
      </c>
      <c r="D49" s="100"/>
      <c r="E49" s="99">
        <v>0</v>
      </c>
      <c r="F49" s="99">
        <v>0</v>
      </c>
      <c r="G49" s="99">
        <v>0</v>
      </c>
      <c r="H49" s="99">
        <v>0</v>
      </c>
      <c r="I49" s="130">
        <f>'3 lentelė'!N128+'3 lentelė'!N130</f>
        <v>26.9</v>
      </c>
      <c r="J49" s="99">
        <v>0</v>
      </c>
      <c r="K49" s="130">
        <f>'3 lentelė'!N131+'3 lentelė'!N134</f>
        <v>3.2</v>
      </c>
      <c r="L49" s="100">
        <f>'3 lentelė'!N129+'3 lentelė'!N132</f>
        <v>18</v>
      </c>
      <c r="M49" s="100">
        <v>0</v>
      </c>
      <c r="N49" s="100">
        <v>0</v>
      </c>
      <c r="O49" s="94"/>
      <c r="P49" s="94"/>
      <c r="Q49" s="94"/>
      <c r="R49" s="94"/>
      <c r="S49" s="94"/>
      <c r="T49" s="94"/>
      <c r="U49" s="95"/>
      <c r="V49" s="95"/>
      <c r="W49" s="94"/>
    </row>
    <row r="50" spans="2:23" ht="51" x14ac:dyDescent="0.25">
      <c r="B50" s="44" t="s">
        <v>630</v>
      </c>
      <c r="C50" s="19" t="s">
        <v>631</v>
      </c>
      <c r="D50" s="100"/>
      <c r="E50" s="99">
        <v>0</v>
      </c>
      <c r="F50" s="99">
        <v>0</v>
      </c>
      <c r="G50" s="99">
        <v>0</v>
      </c>
      <c r="H50" s="99">
        <f>'3 lentelė'!Q38</f>
        <v>16</v>
      </c>
      <c r="I50" s="99">
        <v>0</v>
      </c>
      <c r="J50" s="99">
        <f>'3 lentelė'!Q39+'3 lentelė'!Q41</f>
        <v>62</v>
      </c>
      <c r="K50" s="99">
        <v>0</v>
      </c>
      <c r="L50" s="100">
        <f>'3 lentelė'!Q40</f>
        <v>16</v>
      </c>
      <c r="M50" s="100">
        <v>0</v>
      </c>
      <c r="N50" s="100">
        <v>0</v>
      </c>
      <c r="O50" s="94"/>
      <c r="P50" s="94"/>
      <c r="Q50" s="94"/>
      <c r="R50" s="94"/>
      <c r="S50" s="94"/>
      <c r="T50" s="94"/>
      <c r="U50" s="95"/>
      <c r="V50" s="95"/>
      <c r="W50" s="94"/>
    </row>
    <row r="51" spans="2:23" ht="51" x14ac:dyDescent="0.25">
      <c r="B51" s="44" t="s">
        <v>632</v>
      </c>
      <c r="C51" s="19" t="s">
        <v>633</v>
      </c>
      <c r="D51" s="100"/>
      <c r="E51" s="99">
        <v>0</v>
      </c>
      <c r="F51" s="99">
        <v>0</v>
      </c>
      <c r="G51" s="99">
        <v>0</v>
      </c>
      <c r="H51" s="99">
        <f>'3 lentelė'!T38</f>
        <v>40</v>
      </c>
      <c r="I51" s="99">
        <v>0</v>
      </c>
      <c r="J51" s="99">
        <f>'3 lentelė'!T39+'3 lentelė'!T41</f>
        <v>45</v>
      </c>
      <c r="K51" s="99">
        <v>0</v>
      </c>
      <c r="L51" s="100">
        <f>'3 lentelė'!T40</f>
        <v>10</v>
      </c>
      <c r="M51" s="100">
        <v>0</v>
      </c>
      <c r="N51" s="100">
        <v>0</v>
      </c>
      <c r="O51" s="94"/>
      <c r="P51" s="94"/>
      <c r="Q51" s="94"/>
      <c r="R51" s="94"/>
      <c r="S51" s="94"/>
      <c r="T51" s="94"/>
      <c r="U51" s="95"/>
      <c r="V51" s="95"/>
      <c r="W51" s="94"/>
    </row>
    <row r="53" spans="2:23" ht="15.75" x14ac:dyDescent="0.25">
      <c r="B53" s="4" t="s">
        <v>713</v>
      </c>
      <c r="C53" s="93"/>
      <c r="D53" s="93"/>
      <c r="E53" s="93"/>
      <c r="F53" s="93"/>
      <c r="G53" s="93"/>
      <c r="H53" s="93"/>
      <c r="I53" s="93"/>
      <c r="J53" s="93"/>
      <c r="K53" s="93"/>
      <c r="L53" s="93"/>
      <c r="M53" s="93"/>
      <c r="N53" s="93"/>
    </row>
    <row r="54" spans="2:23" ht="25.5" x14ac:dyDescent="0.25">
      <c r="B54" s="14" t="s">
        <v>62</v>
      </c>
      <c r="C54" s="15" t="s">
        <v>712</v>
      </c>
      <c r="D54" s="14" t="s">
        <v>64</v>
      </c>
      <c r="E54" s="14">
        <v>2014</v>
      </c>
      <c r="F54" s="14">
        <v>2015</v>
      </c>
      <c r="G54" s="14">
        <v>2016</v>
      </c>
      <c r="H54" s="14">
        <v>2017</v>
      </c>
      <c r="I54" s="14">
        <v>2018</v>
      </c>
      <c r="J54" s="14">
        <v>2019</v>
      </c>
      <c r="K54" s="14">
        <v>2020</v>
      </c>
      <c r="L54" s="14">
        <v>2021</v>
      </c>
      <c r="M54" s="14">
        <v>2022</v>
      </c>
      <c r="N54" s="14">
        <v>2023</v>
      </c>
    </row>
    <row r="55" spans="2:23" ht="76.5" x14ac:dyDescent="0.25">
      <c r="B55" s="44" t="s">
        <v>622</v>
      </c>
      <c r="C55" s="19" t="s">
        <v>623</v>
      </c>
      <c r="D55" s="70">
        <f>0</f>
        <v>0</v>
      </c>
      <c r="E55" s="100">
        <f t="shared" ref="E55:N55" si="0">D55+E10</f>
        <v>0</v>
      </c>
      <c r="F55" s="100">
        <f t="shared" si="0"/>
        <v>0</v>
      </c>
      <c r="G55" s="100">
        <f t="shared" si="0"/>
        <v>0</v>
      </c>
      <c r="H55" s="100">
        <f t="shared" si="0"/>
        <v>0</v>
      </c>
      <c r="I55" s="100">
        <f t="shared" si="0"/>
        <v>0</v>
      </c>
      <c r="J55" s="100">
        <f t="shared" si="0"/>
        <v>3727</v>
      </c>
      <c r="K55" s="100">
        <f t="shared" si="0"/>
        <v>3727</v>
      </c>
      <c r="L55" s="100">
        <f t="shared" si="0"/>
        <v>3727</v>
      </c>
      <c r="M55" s="100">
        <f t="shared" si="0"/>
        <v>3727</v>
      </c>
      <c r="N55" s="100">
        <f t="shared" si="0"/>
        <v>3727</v>
      </c>
    </row>
    <row r="56" spans="2:23" ht="25.5" x14ac:dyDescent="0.25">
      <c r="B56" s="44" t="s">
        <v>650</v>
      </c>
      <c r="C56" s="19" t="s">
        <v>651</v>
      </c>
      <c r="D56" s="70">
        <v>0</v>
      </c>
      <c r="E56" s="100">
        <f t="shared" ref="E56:N56" si="1">D56+E11</f>
        <v>0</v>
      </c>
      <c r="F56" s="100">
        <f t="shared" si="1"/>
        <v>0</v>
      </c>
      <c r="G56" s="100">
        <f t="shared" si="1"/>
        <v>0</v>
      </c>
      <c r="H56" s="100">
        <f t="shared" si="1"/>
        <v>0</v>
      </c>
      <c r="I56" s="100">
        <f t="shared" si="1"/>
        <v>0</v>
      </c>
      <c r="J56" s="100">
        <f t="shared" si="1"/>
        <v>0</v>
      </c>
      <c r="K56" s="101">
        <f t="shared" si="1"/>
        <v>2.375</v>
      </c>
      <c r="L56" s="101">
        <f t="shared" si="1"/>
        <v>4.875</v>
      </c>
      <c r="M56" s="101">
        <f t="shared" si="1"/>
        <v>5.6120000000000001</v>
      </c>
      <c r="N56" s="101">
        <f t="shared" si="1"/>
        <v>5.6120000000000001</v>
      </c>
    </row>
    <row r="57" spans="2:23" ht="51" x14ac:dyDescent="0.25">
      <c r="B57" s="44" t="s">
        <v>616</v>
      </c>
      <c r="C57" s="19" t="s">
        <v>617</v>
      </c>
      <c r="D57" s="70">
        <v>0</v>
      </c>
      <c r="E57" s="17">
        <v>0</v>
      </c>
      <c r="F57" s="17">
        <v>0</v>
      </c>
      <c r="G57" s="17">
        <v>0</v>
      </c>
      <c r="H57" s="99">
        <f t="shared" ref="H57:N67" si="2">G57+H12</f>
        <v>0</v>
      </c>
      <c r="I57" s="99">
        <f t="shared" si="2"/>
        <v>0</v>
      </c>
      <c r="J57" s="99">
        <f t="shared" si="2"/>
        <v>0</v>
      </c>
      <c r="K57" s="99">
        <f t="shared" si="2"/>
        <v>359</v>
      </c>
      <c r="L57" s="100">
        <f t="shared" si="2"/>
        <v>498</v>
      </c>
      <c r="M57" s="100">
        <f t="shared" si="2"/>
        <v>498</v>
      </c>
      <c r="N57" s="100">
        <f t="shared" si="2"/>
        <v>498</v>
      </c>
      <c r="O57" s="102"/>
    </row>
    <row r="58" spans="2:23" ht="51" x14ac:dyDescent="0.25">
      <c r="B58" s="24" t="s">
        <v>638</v>
      </c>
      <c r="C58" s="19" t="s">
        <v>639</v>
      </c>
      <c r="D58" s="70"/>
      <c r="E58" s="17">
        <v>0</v>
      </c>
      <c r="F58" s="17">
        <v>0</v>
      </c>
      <c r="G58" s="17">
        <v>0</v>
      </c>
      <c r="H58" s="99">
        <f t="shared" si="2"/>
        <v>0</v>
      </c>
      <c r="I58" s="99">
        <f t="shared" si="2"/>
        <v>0</v>
      </c>
      <c r="J58" s="99">
        <f t="shared" si="2"/>
        <v>38531</v>
      </c>
      <c r="K58" s="99">
        <f t="shared" si="2"/>
        <v>54427</v>
      </c>
      <c r="L58" s="100">
        <f t="shared" si="2"/>
        <v>72522</v>
      </c>
      <c r="M58" s="100">
        <f t="shared" si="2"/>
        <v>72522</v>
      </c>
      <c r="N58" s="100">
        <f t="shared" si="2"/>
        <v>72522</v>
      </c>
    </row>
    <row r="59" spans="2:23" ht="38.25" x14ac:dyDescent="0.25">
      <c r="B59" s="44" t="s">
        <v>685</v>
      </c>
      <c r="C59" s="19" t="s">
        <v>686</v>
      </c>
      <c r="D59" s="70"/>
      <c r="E59" s="17">
        <v>0</v>
      </c>
      <c r="F59" s="17">
        <v>0</v>
      </c>
      <c r="G59" s="17">
        <v>0</v>
      </c>
      <c r="H59" s="99">
        <f t="shared" si="2"/>
        <v>8000</v>
      </c>
      <c r="I59" s="99">
        <f t="shared" si="2"/>
        <v>8000</v>
      </c>
      <c r="J59" s="99">
        <f t="shared" si="2"/>
        <v>14588</v>
      </c>
      <c r="K59" s="99">
        <f t="shared" si="2"/>
        <v>57988</v>
      </c>
      <c r="L59" s="100">
        <f t="shared" si="2"/>
        <v>77988</v>
      </c>
      <c r="M59" s="100">
        <f t="shared" si="2"/>
        <v>77988</v>
      </c>
      <c r="N59" s="100">
        <f t="shared" si="2"/>
        <v>77988</v>
      </c>
    </row>
    <row r="60" spans="2:23" ht="38.25" x14ac:dyDescent="0.25">
      <c r="B60" s="44" t="s">
        <v>662</v>
      </c>
      <c r="C60" s="19" t="s">
        <v>698</v>
      </c>
      <c r="D60" s="70"/>
      <c r="E60" s="17">
        <v>0</v>
      </c>
      <c r="F60" s="17">
        <v>0</v>
      </c>
      <c r="G60" s="17">
        <v>0</v>
      </c>
      <c r="H60" s="99">
        <f t="shared" si="2"/>
        <v>0</v>
      </c>
      <c r="I60" s="99">
        <f t="shared" si="2"/>
        <v>0</v>
      </c>
      <c r="J60" s="99">
        <f t="shared" si="2"/>
        <v>0</v>
      </c>
      <c r="K60" s="99">
        <f t="shared" si="2"/>
        <v>35</v>
      </c>
      <c r="L60" s="100">
        <f t="shared" si="2"/>
        <v>35</v>
      </c>
      <c r="M60" s="100">
        <f t="shared" si="2"/>
        <v>35</v>
      </c>
      <c r="N60" s="100">
        <f t="shared" si="2"/>
        <v>35</v>
      </c>
    </row>
    <row r="61" spans="2:23" ht="63.75" x14ac:dyDescent="0.25">
      <c r="B61" s="44" t="s">
        <v>666</v>
      </c>
      <c r="C61" s="19" t="s">
        <v>667</v>
      </c>
      <c r="D61" s="70"/>
      <c r="E61" s="17">
        <v>0</v>
      </c>
      <c r="F61" s="17">
        <v>0</v>
      </c>
      <c r="G61" s="17">
        <v>0</v>
      </c>
      <c r="H61" s="99">
        <f t="shared" si="2"/>
        <v>0</v>
      </c>
      <c r="I61" s="99">
        <f t="shared" si="2"/>
        <v>0</v>
      </c>
      <c r="J61" s="99">
        <f t="shared" si="2"/>
        <v>189</v>
      </c>
      <c r="K61" s="99">
        <f t="shared" si="2"/>
        <v>928</v>
      </c>
      <c r="L61" s="100">
        <f t="shared" si="2"/>
        <v>1036</v>
      </c>
      <c r="M61" s="100">
        <f t="shared" si="2"/>
        <v>1036</v>
      </c>
      <c r="N61" s="100">
        <f t="shared" si="2"/>
        <v>1036</v>
      </c>
    </row>
    <row r="62" spans="2:23" ht="89.25" x14ac:dyDescent="0.25">
      <c r="B62" s="44" t="s">
        <v>668</v>
      </c>
      <c r="C62" s="19" t="s">
        <v>669</v>
      </c>
      <c r="D62" s="70"/>
      <c r="E62" s="17">
        <v>0</v>
      </c>
      <c r="F62" s="17">
        <v>0</v>
      </c>
      <c r="G62" s="17">
        <v>0</v>
      </c>
      <c r="H62" s="99">
        <f t="shared" si="2"/>
        <v>0</v>
      </c>
      <c r="I62" s="99">
        <f t="shared" si="2"/>
        <v>0</v>
      </c>
      <c r="J62" s="99">
        <f t="shared" si="2"/>
        <v>3207</v>
      </c>
      <c r="K62" s="99">
        <f t="shared" si="2"/>
        <v>4514</v>
      </c>
      <c r="L62" s="100">
        <f t="shared" si="2"/>
        <v>5079</v>
      </c>
      <c r="M62" s="100">
        <f t="shared" si="2"/>
        <v>5079</v>
      </c>
      <c r="N62" s="100">
        <f t="shared" si="2"/>
        <v>5079</v>
      </c>
    </row>
    <row r="63" spans="2:23" ht="51" x14ac:dyDescent="0.25">
      <c r="B63" s="44" t="s">
        <v>670</v>
      </c>
      <c r="C63" s="19" t="s">
        <v>699</v>
      </c>
      <c r="D63" s="70"/>
      <c r="E63" s="17">
        <v>0</v>
      </c>
      <c r="F63" s="17">
        <v>0</v>
      </c>
      <c r="G63" s="17">
        <v>0</v>
      </c>
      <c r="H63" s="99">
        <f t="shared" si="2"/>
        <v>0</v>
      </c>
      <c r="I63" s="99">
        <f t="shared" si="2"/>
        <v>0</v>
      </c>
      <c r="J63" s="99">
        <f t="shared" si="2"/>
        <v>204</v>
      </c>
      <c r="K63" s="99">
        <f t="shared" si="2"/>
        <v>2038</v>
      </c>
      <c r="L63" s="100">
        <f t="shared" si="2"/>
        <v>2258</v>
      </c>
      <c r="M63" s="100">
        <f t="shared" si="2"/>
        <v>2258</v>
      </c>
      <c r="N63" s="100">
        <f t="shared" si="2"/>
        <v>2478</v>
      </c>
    </row>
    <row r="64" spans="2:23" ht="76.5" x14ac:dyDescent="0.25">
      <c r="B64" s="44" t="s">
        <v>672</v>
      </c>
      <c r="C64" s="19" t="s">
        <v>673</v>
      </c>
      <c r="D64" s="70"/>
      <c r="E64" s="17">
        <v>0</v>
      </c>
      <c r="F64" s="17">
        <v>0</v>
      </c>
      <c r="G64" s="17">
        <v>0</v>
      </c>
      <c r="H64" s="99">
        <f t="shared" si="2"/>
        <v>0</v>
      </c>
      <c r="I64" s="99">
        <f t="shared" si="2"/>
        <v>0</v>
      </c>
      <c r="J64" s="99">
        <f t="shared" si="2"/>
        <v>0</v>
      </c>
      <c r="K64" s="99">
        <f t="shared" si="2"/>
        <v>627</v>
      </c>
      <c r="L64" s="100">
        <f t="shared" si="2"/>
        <v>627</v>
      </c>
      <c r="M64" s="100">
        <f t="shared" si="2"/>
        <v>627</v>
      </c>
      <c r="N64" s="100">
        <f t="shared" si="2"/>
        <v>847</v>
      </c>
    </row>
    <row r="65" spans="2:14" ht="76.5" x14ac:dyDescent="0.25">
      <c r="B65" s="44" t="s">
        <v>679</v>
      </c>
      <c r="C65" s="19" t="s">
        <v>680</v>
      </c>
      <c r="D65" s="70"/>
      <c r="E65" s="17">
        <v>0</v>
      </c>
      <c r="F65" s="17">
        <v>0</v>
      </c>
      <c r="G65" s="17">
        <v>0</v>
      </c>
      <c r="H65" s="99">
        <f t="shared" si="2"/>
        <v>1</v>
      </c>
      <c r="I65" s="99">
        <f t="shared" si="2"/>
        <v>1</v>
      </c>
      <c r="J65" s="99">
        <f t="shared" si="2"/>
        <v>1</v>
      </c>
      <c r="K65" s="99">
        <f t="shared" si="2"/>
        <v>1</v>
      </c>
      <c r="L65" s="100">
        <f t="shared" si="2"/>
        <v>1</v>
      </c>
      <c r="M65" s="100">
        <f t="shared" si="2"/>
        <v>1</v>
      </c>
      <c r="N65" s="100">
        <f t="shared" si="2"/>
        <v>1</v>
      </c>
    </row>
    <row r="66" spans="2:14" ht="51" x14ac:dyDescent="0.25">
      <c r="B66" s="20" t="s">
        <v>681</v>
      </c>
      <c r="C66" s="19" t="s">
        <v>682</v>
      </c>
      <c r="D66" s="70"/>
      <c r="E66" s="70">
        <v>0</v>
      </c>
      <c r="F66" s="70">
        <v>0</v>
      </c>
      <c r="G66" s="70">
        <v>0</v>
      </c>
      <c r="H66" s="100">
        <f t="shared" si="2"/>
        <v>0</v>
      </c>
      <c r="I66" s="100">
        <f t="shared" si="2"/>
        <v>19</v>
      </c>
      <c r="J66" s="100">
        <f t="shared" si="2"/>
        <v>19</v>
      </c>
      <c r="K66" s="100">
        <f t="shared" si="2"/>
        <v>19</v>
      </c>
      <c r="L66" s="100">
        <f t="shared" si="2"/>
        <v>20</v>
      </c>
      <c r="M66" s="100">
        <f t="shared" si="2"/>
        <v>20</v>
      </c>
      <c r="N66" s="100">
        <f t="shared" si="2"/>
        <v>20</v>
      </c>
    </row>
    <row r="67" spans="2:14" ht="25.5" x14ac:dyDescent="0.25">
      <c r="B67" s="44" t="s">
        <v>626</v>
      </c>
      <c r="C67" s="19" t="s">
        <v>700</v>
      </c>
      <c r="D67" s="70"/>
      <c r="E67" s="70">
        <v>0</v>
      </c>
      <c r="F67" s="70">
        <v>0</v>
      </c>
      <c r="G67" s="70">
        <v>0</v>
      </c>
      <c r="H67" s="100">
        <f t="shared" si="2"/>
        <v>0</v>
      </c>
      <c r="I67" s="100">
        <f t="shared" si="2"/>
        <v>1</v>
      </c>
      <c r="J67" s="100">
        <f t="shared" si="2"/>
        <v>1</v>
      </c>
      <c r="K67" s="100">
        <f t="shared" si="2"/>
        <v>2</v>
      </c>
      <c r="L67" s="100">
        <f t="shared" si="2"/>
        <v>2</v>
      </c>
      <c r="M67" s="100">
        <f t="shared" si="2"/>
        <v>2</v>
      </c>
      <c r="N67" s="100">
        <f t="shared" si="2"/>
        <v>2</v>
      </c>
    </row>
    <row r="68" spans="2:14" ht="25.5" x14ac:dyDescent="0.25">
      <c r="B68" s="44" t="s">
        <v>652</v>
      </c>
      <c r="C68" s="19" t="s">
        <v>653</v>
      </c>
      <c r="D68" s="70"/>
      <c r="E68" s="70">
        <v>0</v>
      </c>
      <c r="F68" s="70">
        <v>0</v>
      </c>
      <c r="G68" s="70">
        <v>0</v>
      </c>
      <c r="H68" s="100">
        <v>0</v>
      </c>
      <c r="I68" s="100">
        <f t="shared" ref="I68:N68" si="3">H68+I23</f>
        <v>0</v>
      </c>
      <c r="J68" s="100">
        <f t="shared" si="3"/>
        <v>0</v>
      </c>
      <c r="K68" s="100">
        <f t="shared" si="3"/>
        <v>0</v>
      </c>
      <c r="L68" s="101">
        <f t="shared" si="3"/>
        <v>0.54</v>
      </c>
      <c r="M68" s="101">
        <f t="shared" si="3"/>
        <v>0.54</v>
      </c>
      <c r="N68" s="101">
        <f t="shared" si="3"/>
        <v>0.54</v>
      </c>
    </row>
    <row r="69" spans="2:14" ht="104.25" customHeight="1" x14ac:dyDescent="0.25">
      <c r="B69" s="85" t="s">
        <v>644</v>
      </c>
      <c r="C69" s="39" t="s">
        <v>645</v>
      </c>
      <c r="D69" s="70"/>
      <c r="E69" s="70">
        <v>0</v>
      </c>
      <c r="F69" s="70">
        <v>0</v>
      </c>
      <c r="G69" s="70">
        <v>0</v>
      </c>
      <c r="H69" s="100">
        <f t="shared" ref="H69:N69" si="4">G69+H24</f>
        <v>0</v>
      </c>
      <c r="I69" s="100">
        <f t="shared" si="4"/>
        <v>0</v>
      </c>
      <c r="J69" s="100">
        <f t="shared" si="4"/>
        <v>0</v>
      </c>
      <c r="K69" s="100">
        <f t="shared" si="4"/>
        <v>20</v>
      </c>
      <c r="L69" s="100">
        <f t="shared" si="4"/>
        <v>180</v>
      </c>
      <c r="M69" s="100">
        <f t="shared" si="4"/>
        <v>180</v>
      </c>
      <c r="N69" s="100">
        <f t="shared" si="4"/>
        <v>180</v>
      </c>
    </row>
    <row r="70" spans="2:14" ht="38.25" x14ac:dyDescent="0.25">
      <c r="B70" s="24" t="s">
        <v>642</v>
      </c>
      <c r="C70" s="27" t="s">
        <v>643</v>
      </c>
      <c r="D70" s="70"/>
      <c r="E70" s="70">
        <v>0</v>
      </c>
      <c r="F70" s="70">
        <v>0</v>
      </c>
      <c r="G70" s="70">
        <v>0</v>
      </c>
      <c r="H70" s="100">
        <f t="shared" ref="H70:L74" si="5">G70+H25</f>
        <v>0</v>
      </c>
      <c r="I70" s="100">
        <f t="shared" si="5"/>
        <v>0</v>
      </c>
      <c r="J70" s="100">
        <f t="shared" si="5"/>
        <v>0</v>
      </c>
      <c r="K70" s="100">
        <f t="shared" si="5"/>
        <v>0</v>
      </c>
      <c r="L70" s="100">
        <f t="shared" si="5"/>
        <v>1</v>
      </c>
      <c r="M70" s="100">
        <f>L70+M40</f>
        <v>1</v>
      </c>
      <c r="N70" s="100">
        <f>M70+N25</f>
        <v>1</v>
      </c>
    </row>
    <row r="71" spans="2:14" ht="64.5" x14ac:dyDescent="0.25">
      <c r="B71" s="44" t="s">
        <v>610</v>
      </c>
      <c r="C71" s="62" t="s">
        <v>611</v>
      </c>
      <c r="D71" s="70"/>
      <c r="E71" s="70">
        <v>0</v>
      </c>
      <c r="F71" s="70">
        <v>0</v>
      </c>
      <c r="G71" s="70">
        <v>0</v>
      </c>
      <c r="H71" s="100">
        <f t="shared" si="5"/>
        <v>0</v>
      </c>
      <c r="I71" s="100">
        <f t="shared" si="5"/>
        <v>0</v>
      </c>
      <c r="J71" s="100">
        <f t="shared" si="5"/>
        <v>0</v>
      </c>
      <c r="K71" s="100">
        <f t="shared" si="5"/>
        <v>2</v>
      </c>
      <c r="L71" s="100">
        <f t="shared" si="5"/>
        <v>3</v>
      </c>
      <c r="M71" s="100">
        <f>L71+M26</f>
        <v>3</v>
      </c>
      <c r="N71" s="100">
        <f>M71+N26</f>
        <v>3</v>
      </c>
    </row>
    <row r="72" spans="2:14" ht="51" x14ac:dyDescent="0.25">
      <c r="B72" s="24" t="s">
        <v>618</v>
      </c>
      <c r="C72" s="27" t="s">
        <v>619</v>
      </c>
      <c r="D72" s="70"/>
      <c r="E72" s="70">
        <v>0</v>
      </c>
      <c r="F72" s="70">
        <v>0</v>
      </c>
      <c r="G72" s="70">
        <v>0</v>
      </c>
      <c r="H72" s="100">
        <f t="shared" si="5"/>
        <v>0</v>
      </c>
      <c r="I72" s="100">
        <f t="shared" si="5"/>
        <v>0</v>
      </c>
      <c r="J72" s="100">
        <f t="shared" si="5"/>
        <v>3</v>
      </c>
      <c r="K72" s="100">
        <f t="shared" si="5"/>
        <v>6</v>
      </c>
      <c r="L72" s="100">
        <f t="shared" si="5"/>
        <v>6</v>
      </c>
      <c r="M72" s="100">
        <f>L72+M27</f>
        <v>6</v>
      </c>
      <c r="N72" s="100">
        <f>M72+N27</f>
        <v>6</v>
      </c>
    </row>
    <row r="73" spans="2:14" ht="64.5" x14ac:dyDescent="0.25">
      <c r="B73" s="44" t="s">
        <v>614</v>
      </c>
      <c r="C73" s="62" t="s">
        <v>615</v>
      </c>
      <c r="D73" s="70"/>
      <c r="E73" s="70">
        <v>0</v>
      </c>
      <c r="F73" s="70">
        <v>0</v>
      </c>
      <c r="G73" s="70">
        <v>0</v>
      </c>
      <c r="H73" s="100">
        <f t="shared" si="5"/>
        <v>0</v>
      </c>
      <c r="I73" s="100">
        <f t="shared" si="5"/>
        <v>0</v>
      </c>
      <c r="J73" s="100">
        <f t="shared" si="5"/>
        <v>0</v>
      </c>
      <c r="K73" s="100">
        <f t="shared" si="5"/>
        <v>4</v>
      </c>
      <c r="L73" s="100">
        <f t="shared" si="5"/>
        <v>4</v>
      </c>
      <c r="M73" s="100">
        <f>L73+M28</f>
        <v>4</v>
      </c>
      <c r="N73" s="100">
        <f>M73+N28</f>
        <v>4</v>
      </c>
    </row>
    <row r="74" spans="2:14" ht="51" x14ac:dyDescent="0.25">
      <c r="B74" s="85" t="s">
        <v>620</v>
      </c>
      <c r="C74" s="28" t="s">
        <v>621</v>
      </c>
      <c r="D74" s="70"/>
      <c r="E74" s="70">
        <v>0</v>
      </c>
      <c r="F74" s="70">
        <v>0</v>
      </c>
      <c r="G74" s="70">
        <v>0</v>
      </c>
      <c r="H74" s="100">
        <f t="shared" si="5"/>
        <v>0</v>
      </c>
      <c r="I74" s="100">
        <f t="shared" si="5"/>
        <v>0</v>
      </c>
      <c r="J74" s="100">
        <f t="shared" si="5"/>
        <v>2</v>
      </c>
      <c r="K74" s="100">
        <f t="shared" si="5"/>
        <v>5</v>
      </c>
      <c r="L74" s="100">
        <f t="shared" si="5"/>
        <v>5</v>
      </c>
      <c r="M74" s="100">
        <f>L74+M29</f>
        <v>5</v>
      </c>
      <c r="N74" s="100">
        <f>M74+N29</f>
        <v>5</v>
      </c>
    </row>
    <row r="75" spans="2:14" x14ac:dyDescent="0.25">
      <c r="B75" s="44" t="s">
        <v>696</v>
      </c>
      <c r="C75" s="129" t="s">
        <v>701</v>
      </c>
      <c r="D75" s="70"/>
      <c r="E75" s="70"/>
      <c r="F75" s="70"/>
      <c r="G75" s="70"/>
      <c r="H75" s="70"/>
      <c r="I75" s="70"/>
      <c r="J75" s="70"/>
      <c r="K75" s="70"/>
      <c r="L75" s="70"/>
      <c r="M75" s="70"/>
      <c r="N75" s="70"/>
    </row>
    <row r="76" spans="2:14" ht="38.25" x14ac:dyDescent="0.25">
      <c r="B76" s="85" t="s">
        <v>656</v>
      </c>
      <c r="C76" s="28" t="s">
        <v>702</v>
      </c>
      <c r="D76" s="70"/>
      <c r="E76" s="70">
        <v>0</v>
      </c>
      <c r="F76" s="70">
        <v>0</v>
      </c>
      <c r="G76" s="70">
        <v>0</v>
      </c>
      <c r="H76" s="100">
        <f t="shared" ref="H76:N78" si="6">G76+H30</f>
        <v>0</v>
      </c>
      <c r="I76" s="100">
        <f t="shared" si="6"/>
        <v>0</v>
      </c>
      <c r="J76" s="103">
        <f t="shared" si="6"/>
        <v>0.6</v>
      </c>
      <c r="K76" s="101">
        <f t="shared" si="6"/>
        <v>1.9100000000000001</v>
      </c>
      <c r="L76" s="101">
        <f t="shared" si="6"/>
        <v>1.9100000000000001</v>
      </c>
      <c r="M76" s="101">
        <f t="shared" si="6"/>
        <v>1.9100000000000001</v>
      </c>
      <c r="N76" s="101">
        <f t="shared" si="6"/>
        <v>1.9100000000000001</v>
      </c>
    </row>
    <row r="77" spans="2:14" ht="38.25" x14ac:dyDescent="0.25">
      <c r="B77" s="85" t="s">
        <v>658</v>
      </c>
      <c r="C77" s="22" t="s">
        <v>703</v>
      </c>
      <c r="D77" s="70"/>
      <c r="E77" s="70">
        <v>0</v>
      </c>
      <c r="F77" s="70">
        <v>0</v>
      </c>
      <c r="G77" s="70">
        <v>0</v>
      </c>
      <c r="H77" s="100">
        <f t="shared" si="6"/>
        <v>0</v>
      </c>
      <c r="I77" s="100">
        <f t="shared" si="6"/>
        <v>0</v>
      </c>
      <c r="J77" s="100">
        <f t="shared" si="6"/>
        <v>0</v>
      </c>
      <c r="K77" s="100">
        <f t="shared" si="6"/>
        <v>0</v>
      </c>
      <c r="L77" s="103">
        <f t="shared" si="6"/>
        <v>1.4</v>
      </c>
      <c r="M77" s="103">
        <f t="shared" si="6"/>
        <v>1.4</v>
      </c>
      <c r="N77" s="103">
        <f t="shared" si="6"/>
        <v>1.4</v>
      </c>
    </row>
    <row r="78" spans="2:14" ht="25.5" x14ac:dyDescent="0.25">
      <c r="B78" s="85" t="s">
        <v>646</v>
      </c>
      <c r="C78" s="22" t="s">
        <v>647</v>
      </c>
      <c r="D78" s="70"/>
      <c r="E78" s="70">
        <v>0</v>
      </c>
      <c r="F78" s="70">
        <v>0</v>
      </c>
      <c r="G78" s="70">
        <v>0</v>
      </c>
      <c r="H78" s="100">
        <f t="shared" si="6"/>
        <v>0</v>
      </c>
      <c r="I78" s="100">
        <f t="shared" si="6"/>
        <v>0</v>
      </c>
      <c r="J78" s="100">
        <f t="shared" si="6"/>
        <v>0</v>
      </c>
      <c r="K78" s="100">
        <f t="shared" si="6"/>
        <v>0</v>
      </c>
      <c r="L78" s="100">
        <f t="shared" si="6"/>
        <v>2</v>
      </c>
      <c r="M78" s="100">
        <f t="shared" si="6"/>
        <v>2</v>
      </c>
      <c r="N78" s="100">
        <f t="shared" si="6"/>
        <v>2</v>
      </c>
    </row>
    <row r="79" spans="2:14" ht="38.25" x14ac:dyDescent="0.25">
      <c r="B79" s="85" t="s">
        <v>648</v>
      </c>
      <c r="C79" s="28" t="s">
        <v>649</v>
      </c>
      <c r="D79" s="70"/>
      <c r="E79" s="70">
        <v>0</v>
      </c>
      <c r="F79" s="70">
        <v>0</v>
      </c>
      <c r="G79" s="70">
        <v>0</v>
      </c>
      <c r="H79" s="100">
        <f>G79+H37</f>
        <v>0</v>
      </c>
      <c r="I79" s="100">
        <f t="shared" ref="I79:N82" si="7">H79+I33</f>
        <v>0</v>
      </c>
      <c r="J79" s="100">
        <f t="shared" si="7"/>
        <v>0</v>
      </c>
      <c r="K79" s="100">
        <f t="shared" si="7"/>
        <v>0</v>
      </c>
      <c r="L79" s="100">
        <f t="shared" si="7"/>
        <v>4</v>
      </c>
      <c r="M79" s="100">
        <f t="shared" si="7"/>
        <v>4</v>
      </c>
      <c r="N79" s="100">
        <f t="shared" si="7"/>
        <v>4</v>
      </c>
    </row>
    <row r="80" spans="2:14" ht="76.5" x14ac:dyDescent="0.25">
      <c r="B80" s="44" t="s">
        <v>660</v>
      </c>
      <c r="C80" s="19" t="s">
        <v>704</v>
      </c>
      <c r="D80" s="70"/>
      <c r="E80" s="70">
        <v>0</v>
      </c>
      <c r="F80" s="70">
        <v>0</v>
      </c>
      <c r="G80" s="70">
        <v>0</v>
      </c>
      <c r="H80" s="100">
        <f t="shared" ref="H80:H91" si="8">G80+H34</f>
        <v>0</v>
      </c>
      <c r="I80" s="100">
        <f t="shared" si="7"/>
        <v>0</v>
      </c>
      <c r="J80" s="100">
        <f t="shared" si="7"/>
        <v>0</v>
      </c>
      <c r="K80" s="100">
        <f t="shared" si="7"/>
        <v>138</v>
      </c>
      <c r="L80" s="100">
        <f t="shared" si="7"/>
        <v>138</v>
      </c>
      <c r="M80" s="100">
        <f t="shared" si="7"/>
        <v>138</v>
      </c>
      <c r="N80" s="100">
        <f t="shared" si="7"/>
        <v>138</v>
      </c>
    </row>
    <row r="81" spans="2:14" ht="38.25" x14ac:dyDescent="0.25">
      <c r="B81" s="44" t="s">
        <v>664</v>
      </c>
      <c r="C81" s="19" t="s">
        <v>665</v>
      </c>
      <c r="D81" s="70"/>
      <c r="E81" s="70">
        <v>0</v>
      </c>
      <c r="F81" s="70">
        <v>0</v>
      </c>
      <c r="G81" s="70">
        <v>0</v>
      </c>
      <c r="H81" s="100">
        <f t="shared" si="8"/>
        <v>0</v>
      </c>
      <c r="I81" s="100">
        <f t="shared" si="7"/>
        <v>0</v>
      </c>
      <c r="J81" s="100">
        <f t="shared" si="7"/>
        <v>8155</v>
      </c>
      <c r="K81" s="100">
        <f t="shared" si="7"/>
        <v>8155</v>
      </c>
      <c r="L81" s="100">
        <f t="shared" si="7"/>
        <v>8155</v>
      </c>
      <c r="M81" s="100">
        <f t="shared" si="7"/>
        <v>8155</v>
      </c>
      <c r="N81" s="100">
        <f t="shared" si="7"/>
        <v>8155</v>
      </c>
    </row>
    <row r="82" spans="2:14" ht="38.25" x14ac:dyDescent="0.25">
      <c r="B82" s="44" t="s">
        <v>674</v>
      </c>
      <c r="C82" s="19" t="s">
        <v>705</v>
      </c>
      <c r="D82" s="70"/>
      <c r="E82" s="70">
        <v>0</v>
      </c>
      <c r="F82" s="70">
        <v>0</v>
      </c>
      <c r="G82" s="70">
        <v>0</v>
      </c>
      <c r="H82" s="100">
        <f t="shared" si="8"/>
        <v>0</v>
      </c>
      <c r="I82" s="100">
        <f t="shared" si="7"/>
        <v>0</v>
      </c>
      <c r="J82" s="101">
        <f t="shared" si="7"/>
        <v>2.3639999999999999</v>
      </c>
      <c r="K82" s="101">
        <f t="shared" si="7"/>
        <v>14.253999999999998</v>
      </c>
      <c r="L82" s="101">
        <f t="shared" si="7"/>
        <v>15.853999999999997</v>
      </c>
      <c r="M82" s="101">
        <f t="shared" si="7"/>
        <v>15.853999999999997</v>
      </c>
      <c r="N82" s="101">
        <f t="shared" si="7"/>
        <v>15.853999999999997</v>
      </c>
    </row>
    <row r="83" spans="2:14" ht="51" x14ac:dyDescent="0.25">
      <c r="B83" s="44" t="s">
        <v>624</v>
      </c>
      <c r="C83" s="19" t="s">
        <v>625</v>
      </c>
      <c r="D83" s="70"/>
      <c r="E83" s="70">
        <v>0</v>
      </c>
      <c r="F83" s="70">
        <v>0</v>
      </c>
      <c r="G83" s="70">
        <v>0</v>
      </c>
      <c r="H83" s="100">
        <f t="shared" si="8"/>
        <v>0</v>
      </c>
      <c r="I83" s="100">
        <f t="shared" ref="I83:J91" si="9">H83+I37</f>
        <v>0</v>
      </c>
      <c r="J83" s="100">
        <f t="shared" si="9"/>
        <v>1</v>
      </c>
      <c r="K83" s="100">
        <f>K37+J83</f>
        <v>1</v>
      </c>
      <c r="L83" s="100">
        <f t="shared" ref="L83:N91" si="10">K83+L37</f>
        <v>1</v>
      </c>
      <c r="M83" s="100">
        <f t="shared" si="10"/>
        <v>1</v>
      </c>
      <c r="N83" s="100">
        <f t="shared" si="10"/>
        <v>1</v>
      </c>
    </row>
    <row r="84" spans="2:14" ht="51" x14ac:dyDescent="0.25">
      <c r="B84" s="44" t="s">
        <v>683</v>
      </c>
      <c r="C84" s="19" t="s">
        <v>684</v>
      </c>
      <c r="D84" s="70"/>
      <c r="E84" s="70">
        <v>0</v>
      </c>
      <c r="F84" s="70">
        <v>0</v>
      </c>
      <c r="G84" s="70">
        <v>0</v>
      </c>
      <c r="H84" s="100">
        <f t="shared" si="8"/>
        <v>0</v>
      </c>
      <c r="I84" s="100">
        <f t="shared" si="9"/>
        <v>1</v>
      </c>
      <c r="J84" s="100">
        <f t="shared" si="9"/>
        <v>1</v>
      </c>
      <c r="K84" s="100">
        <f t="shared" ref="K84:K91" si="11">J84+K38</f>
        <v>3</v>
      </c>
      <c r="L84" s="100">
        <f t="shared" si="10"/>
        <v>4</v>
      </c>
      <c r="M84" s="100">
        <f t="shared" si="10"/>
        <v>4</v>
      </c>
      <c r="N84" s="100">
        <f t="shared" si="10"/>
        <v>4</v>
      </c>
    </row>
    <row r="85" spans="2:14" ht="38.25" x14ac:dyDescent="0.25">
      <c r="B85" s="44" t="s">
        <v>654</v>
      </c>
      <c r="C85" s="19" t="s">
        <v>655</v>
      </c>
      <c r="D85" s="70"/>
      <c r="E85" s="70">
        <v>0</v>
      </c>
      <c r="F85" s="70">
        <v>0</v>
      </c>
      <c r="G85" s="70">
        <v>0</v>
      </c>
      <c r="H85" s="100">
        <f t="shared" si="8"/>
        <v>0</v>
      </c>
      <c r="I85" s="100">
        <f t="shared" si="9"/>
        <v>0</v>
      </c>
      <c r="J85" s="100">
        <f t="shared" si="9"/>
        <v>0</v>
      </c>
      <c r="K85" s="100">
        <f t="shared" si="11"/>
        <v>0</v>
      </c>
      <c r="L85" s="100">
        <f t="shared" si="10"/>
        <v>0</v>
      </c>
      <c r="M85" s="100">
        <f t="shared" si="10"/>
        <v>2</v>
      </c>
      <c r="N85" s="100">
        <f t="shared" si="10"/>
        <v>2</v>
      </c>
    </row>
    <row r="86" spans="2:14" ht="51" x14ac:dyDescent="0.25">
      <c r="B86" s="44" t="s">
        <v>628</v>
      </c>
      <c r="C86" s="19" t="s">
        <v>706</v>
      </c>
      <c r="D86" s="70"/>
      <c r="E86" s="70">
        <v>0</v>
      </c>
      <c r="F86" s="70">
        <v>0</v>
      </c>
      <c r="G86" s="70">
        <v>0</v>
      </c>
      <c r="H86" s="100">
        <f t="shared" si="8"/>
        <v>1</v>
      </c>
      <c r="I86" s="100">
        <f t="shared" si="9"/>
        <v>1</v>
      </c>
      <c r="J86" s="100">
        <f t="shared" si="9"/>
        <v>3</v>
      </c>
      <c r="K86" s="100">
        <f t="shared" si="11"/>
        <v>3</v>
      </c>
      <c r="L86" s="100">
        <f t="shared" si="10"/>
        <v>4</v>
      </c>
      <c r="M86" s="100">
        <f t="shared" si="10"/>
        <v>4</v>
      </c>
      <c r="N86" s="100">
        <f t="shared" si="10"/>
        <v>4</v>
      </c>
    </row>
    <row r="87" spans="2:14" ht="25.5" x14ac:dyDescent="0.25">
      <c r="B87" s="44" t="s">
        <v>634</v>
      </c>
      <c r="C87" s="19" t="s">
        <v>635</v>
      </c>
      <c r="D87" s="70"/>
      <c r="E87" s="70">
        <v>0</v>
      </c>
      <c r="F87" s="70">
        <v>0</v>
      </c>
      <c r="G87" s="100">
        <f>F87+G41</f>
        <v>0</v>
      </c>
      <c r="H87" s="100">
        <f t="shared" si="8"/>
        <v>3</v>
      </c>
      <c r="I87" s="100">
        <f t="shared" si="9"/>
        <v>3</v>
      </c>
      <c r="J87" s="100">
        <f t="shared" si="9"/>
        <v>39</v>
      </c>
      <c r="K87" s="100">
        <f t="shared" si="11"/>
        <v>39</v>
      </c>
      <c r="L87" s="100">
        <f t="shared" si="10"/>
        <v>66</v>
      </c>
      <c r="M87" s="100">
        <f t="shared" si="10"/>
        <v>66</v>
      </c>
      <c r="N87" s="100">
        <f t="shared" si="10"/>
        <v>66</v>
      </c>
    </row>
    <row r="88" spans="2:14" ht="76.5" x14ac:dyDescent="0.25">
      <c r="B88" s="24" t="s">
        <v>636</v>
      </c>
      <c r="C88" s="19" t="s">
        <v>637</v>
      </c>
      <c r="D88" s="70"/>
      <c r="E88" s="70">
        <v>0</v>
      </c>
      <c r="F88" s="70">
        <v>0</v>
      </c>
      <c r="G88" s="70">
        <v>0</v>
      </c>
      <c r="H88" s="100">
        <f t="shared" si="8"/>
        <v>0</v>
      </c>
      <c r="I88" s="100">
        <f t="shared" si="9"/>
        <v>0</v>
      </c>
      <c r="J88" s="100">
        <f t="shared" si="9"/>
        <v>13</v>
      </c>
      <c r="K88" s="100">
        <f t="shared" si="11"/>
        <v>27</v>
      </c>
      <c r="L88" s="100">
        <f t="shared" si="10"/>
        <v>39</v>
      </c>
      <c r="M88" s="100">
        <f t="shared" si="10"/>
        <v>39</v>
      </c>
      <c r="N88" s="100">
        <f t="shared" si="10"/>
        <v>39</v>
      </c>
    </row>
    <row r="89" spans="2:14" ht="51" x14ac:dyDescent="0.25">
      <c r="B89" s="44" t="s">
        <v>687</v>
      </c>
      <c r="C89" s="19" t="s">
        <v>707</v>
      </c>
      <c r="D89" s="70"/>
      <c r="E89" s="70">
        <v>0</v>
      </c>
      <c r="F89" s="70">
        <v>0</v>
      </c>
      <c r="G89" s="70">
        <v>0</v>
      </c>
      <c r="H89" s="100">
        <f t="shared" si="8"/>
        <v>0</v>
      </c>
      <c r="I89" s="100">
        <f t="shared" si="9"/>
        <v>0</v>
      </c>
      <c r="J89" s="100">
        <f t="shared" si="9"/>
        <v>0</v>
      </c>
      <c r="K89" s="100">
        <f t="shared" si="11"/>
        <v>83179.839999999997</v>
      </c>
      <c r="L89" s="100">
        <f t="shared" si="10"/>
        <v>115029.84</v>
      </c>
      <c r="M89" s="100">
        <f t="shared" si="10"/>
        <v>115029.84</v>
      </c>
      <c r="N89" s="100">
        <f t="shared" si="10"/>
        <v>115029.84</v>
      </c>
    </row>
    <row r="90" spans="2:14" ht="38.25" x14ac:dyDescent="0.25">
      <c r="B90" s="44" t="s">
        <v>689</v>
      </c>
      <c r="C90" s="19" t="s">
        <v>690</v>
      </c>
      <c r="D90" s="70"/>
      <c r="E90" s="70">
        <v>0</v>
      </c>
      <c r="F90" s="70">
        <v>0</v>
      </c>
      <c r="G90" s="70">
        <v>0</v>
      </c>
      <c r="H90" s="100">
        <f t="shared" si="8"/>
        <v>0</v>
      </c>
      <c r="I90" s="100">
        <f t="shared" si="9"/>
        <v>0</v>
      </c>
      <c r="J90" s="100">
        <f t="shared" si="9"/>
        <v>0</v>
      </c>
      <c r="K90" s="100">
        <f t="shared" si="11"/>
        <v>408.51</v>
      </c>
      <c r="L90" s="100">
        <f t="shared" si="10"/>
        <v>408.51</v>
      </c>
      <c r="M90" s="100">
        <f t="shared" si="10"/>
        <v>408.51</v>
      </c>
      <c r="N90" s="100">
        <f t="shared" si="10"/>
        <v>408.51</v>
      </c>
    </row>
    <row r="91" spans="2:14" ht="76.5" x14ac:dyDescent="0.25">
      <c r="B91" s="85" t="s">
        <v>640</v>
      </c>
      <c r="C91" s="27" t="s">
        <v>641</v>
      </c>
      <c r="D91" s="70"/>
      <c r="E91" s="70">
        <v>0</v>
      </c>
      <c r="F91" s="70">
        <v>0</v>
      </c>
      <c r="G91" s="70">
        <v>0</v>
      </c>
      <c r="H91" s="100">
        <f t="shared" si="8"/>
        <v>0</v>
      </c>
      <c r="I91" s="100">
        <f t="shared" si="9"/>
        <v>0</v>
      </c>
      <c r="J91" s="100">
        <f t="shared" si="9"/>
        <v>0</v>
      </c>
      <c r="K91" s="100">
        <f t="shared" si="11"/>
        <v>0</v>
      </c>
      <c r="L91" s="100">
        <f t="shared" si="10"/>
        <v>5757</v>
      </c>
      <c r="M91" s="100">
        <f t="shared" si="10"/>
        <v>5757</v>
      </c>
      <c r="N91" s="100">
        <f t="shared" si="10"/>
        <v>5757</v>
      </c>
    </row>
    <row r="92" spans="2:14" ht="64.5" x14ac:dyDescent="0.25">
      <c r="B92" s="44" t="s">
        <v>612</v>
      </c>
      <c r="C92" s="62" t="s">
        <v>613</v>
      </c>
      <c r="D92" s="70"/>
      <c r="E92" s="70">
        <v>0</v>
      </c>
      <c r="F92" s="70">
        <v>0</v>
      </c>
      <c r="G92" s="70">
        <v>0</v>
      </c>
      <c r="H92" s="100">
        <f t="shared" ref="H92:N92" si="12">G92+H46</f>
        <v>0</v>
      </c>
      <c r="I92" s="100">
        <f t="shared" si="12"/>
        <v>0</v>
      </c>
      <c r="J92" s="100">
        <f t="shared" si="12"/>
        <v>0</v>
      </c>
      <c r="K92" s="100">
        <f t="shared" si="12"/>
        <v>74</v>
      </c>
      <c r="L92" s="100">
        <f t="shared" si="12"/>
        <v>114</v>
      </c>
      <c r="M92" s="100">
        <f t="shared" si="12"/>
        <v>114</v>
      </c>
      <c r="N92" s="100">
        <f t="shared" si="12"/>
        <v>114</v>
      </c>
    </row>
    <row r="93" spans="2:14" ht="89.25" x14ac:dyDescent="0.25">
      <c r="B93" s="24" t="s">
        <v>692</v>
      </c>
      <c r="C93" s="19" t="s">
        <v>708</v>
      </c>
      <c r="D93" s="70"/>
      <c r="E93" s="70">
        <v>0</v>
      </c>
      <c r="F93" s="70">
        <v>0</v>
      </c>
      <c r="G93" s="70">
        <v>0</v>
      </c>
      <c r="H93" s="100">
        <f t="shared" ref="H93:N97" si="13">G93+H47</f>
        <v>0</v>
      </c>
      <c r="I93" s="100">
        <f t="shared" si="13"/>
        <v>0</v>
      </c>
      <c r="J93" s="100">
        <f t="shared" si="13"/>
        <v>0</v>
      </c>
      <c r="K93" s="100">
        <f t="shared" si="13"/>
        <v>2</v>
      </c>
      <c r="L93" s="100">
        <f t="shared" si="13"/>
        <v>2</v>
      </c>
      <c r="M93" s="100">
        <f t="shared" si="13"/>
        <v>2</v>
      </c>
      <c r="N93" s="100">
        <f t="shared" si="13"/>
        <v>2</v>
      </c>
    </row>
    <row r="94" spans="2:14" ht="127.5" x14ac:dyDescent="0.25">
      <c r="B94" s="24" t="s">
        <v>709</v>
      </c>
      <c r="C94" s="19" t="s">
        <v>710</v>
      </c>
      <c r="D94" s="70"/>
      <c r="E94" s="70">
        <v>0</v>
      </c>
      <c r="F94" s="70">
        <v>0</v>
      </c>
      <c r="G94" s="70">
        <v>0</v>
      </c>
      <c r="H94" s="100">
        <f t="shared" si="13"/>
        <v>0</v>
      </c>
      <c r="I94" s="100">
        <f t="shared" si="13"/>
        <v>0</v>
      </c>
      <c r="J94" s="100">
        <f t="shared" si="13"/>
        <v>0</v>
      </c>
      <c r="K94" s="100">
        <f t="shared" si="13"/>
        <v>15</v>
      </c>
      <c r="L94" s="100">
        <f t="shared" si="13"/>
        <v>15</v>
      </c>
      <c r="M94" s="100">
        <f t="shared" si="13"/>
        <v>15</v>
      </c>
      <c r="N94" s="100">
        <f t="shared" si="13"/>
        <v>15</v>
      </c>
    </row>
    <row r="95" spans="2:14" ht="51" x14ac:dyDescent="0.25">
      <c r="B95" s="85" t="s">
        <v>677</v>
      </c>
      <c r="C95" s="28" t="s">
        <v>711</v>
      </c>
      <c r="D95" s="70"/>
      <c r="E95" s="70">
        <v>0</v>
      </c>
      <c r="F95" s="70">
        <v>0</v>
      </c>
      <c r="G95" s="70">
        <v>0</v>
      </c>
      <c r="H95" s="100">
        <f t="shared" si="13"/>
        <v>0</v>
      </c>
      <c r="I95" s="103">
        <f t="shared" si="13"/>
        <v>26.9</v>
      </c>
      <c r="J95" s="103">
        <f t="shared" si="13"/>
        <v>26.9</v>
      </c>
      <c r="K95" s="103">
        <f t="shared" si="13"/>
        <v>30.099999999999998</v>
      </c>
      <c r="L95" s="103">
        <f t="shared" si="13"/>
        <v>48.099999999999994</v>
      </c>
      <c r="M95" s="103">
        <f t="shared" si="13"/>
        <v>48.099999999999994</v>
      </c>
      <c r="N95" s="103">
        <f t="shared" si="13"/>
        <v>48.099999999999994</v>
      </c>
    </row>
    <row r="96" spans="2:14" ht="51" x14ac:dyDescent="0.25">
      <c r="B96" s="44" t="s">
        <v>630</v>
      </c>
      <c r="C96" s="19" t="s">
        <v>631</v>
      </c>
      <c r="D96" s="70"/>
      <c r="E96" s="70">
        <v>0</v>
      </c>
      <c r="F96" s="70">
        <v>0</v>
      </c>
      <c r="G96" s="70">
        <v>0</v>
      </c>
      <c r="H96" s="100">
        <f t="shared" si="13"/>
        <v>16</v>
      </c>
      <c r="I96" s="100">
        <f t="shared" si="13"/>
        <v>16</v>
      </c>
      <c r="J96" s="100">
        <f t="shared" si="13"/>
        <v>78</v>
      </c>
      <c r="K96" s="100">
        <f t="shared" si="13"/>
        <v>78</v>
      </c>
      <c r="L96" s="100">
        <f t="shared" si="13"/>
        <v>94</v>
      </c>
      <c r="M96" s="100">
        <f t="shared" si="13"/>
        <v>94</v>
      </c>
      <c r="N96" s="100">
        <f t="shared" si="13"/>
        <v>94</v>
      </c>
    </row>
    <row r="97" spans="2:14" ht="51" x14ac:dyDescent="0.25">
      <c r="B97" s="44" t="s">
        <v>632</v>
      </c>
      <c r="C97" s="19" t="s">
        <v>633</v>
      </c>
      <c r="D97" s="70"/>
      <c r="E97" s="70">
        <v>0</v>
      </c>
      <c r="F97" s="70">
        <v>0</v>
      </c>
      <c r="G97" s="70">
        <v>0</v>
      </c>
      <c r="H97" s="100">
        <f t="shared" si="13"/>
        <v>40</v>
      </c>
      <c r="I97" s="100">
        <f t="shared" si="13"/>
        <v>40</v>
      </c>
      <c r="J97" s="100">
        <f t="shared" si="13"/>
        <v>85</v>
      </c>
      <c r="K97" s="100">
        <f t="shared" si="13"/>
        <v>85</v>
      </c>
      <c r="L97" s="100">
        <f t="shared" si="13"/>
        <v>95</v>
      </c>
      <c r="M97" s="100">
        <f t="shared" si="13"/>
        <v>95</v>
      </c>
      <c r="N97" s="100">
        <f t="shared" si="13"/>
        <v>95</v>
      </c>
    </row>
  </sheetData>
  <mergeCells count="8">
    <mergeCell ref="B6:K6"/>
    <mergeCell ref="L6:W6"/>
    <mergeCell ref="K1:N1"/>
    <mergeCell ref="K2:N2"/>
    <mergeCell ref="K3:N3"/>
    <mergeCell ref="T1:W1"/>
    <mergeCell ref="T2:W2"/>
    <mergeCell ref="T3:W3"/>
  </mergeCells>
  <pageMargins left="0.70866141732283472" right="0.70866141732283472" top="0.74803149606299213" bottom="0.74803149606299213" header="0.31496062992125984" footer="0.31496062992125984"/>
  <pageSetup paperSize="9" scale="85" fitToHeight="0" orientation="landscape" r:id="rId1"/>
  <ignoredErrors>
    <ignoredError sqref="K83 M70 H79" formula="1"/>
    <ignoredError sqref="L4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8</vt:i4>
      </vt:variant>
    </vt:vector>
  </HeadingPairs>
  <TitlesOfParts>
    <vt:vector size="8" baseType="lpstr">
      <vt:lpstr>1 lentelė</vt:lpstr>
      <vt:lpstr>2 lentelė</vt:lpstr>
      <vt:lpstr>3 lentelė</vt:lpstr>
      <vt:lpstr>4 lentelė</vt:lpstr>
      <vt:lpstr>5 lentelė</vt:lpstr>
      <vt:lpstr>6 lentelė</vt:lpstr>
      <vt:lpstr>7 lentelė</vt:lpstr>
      <vt:lpstr>4-5 lentelės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Ingrida Švabauskienė</cp:lastModifiedBy>
  <cp:lastPrinted>2018-10-30T14:51:43Z</cp:lastPrinted>
  <dcterms:created xsi:type="dcterms:W3CDTF">2017-11-23T09:10:18Z</dcterms:created>
  <dcterms:modified xsi:type="dcterms:W3CDTF">2019-04-10T10:48:09Z</dcterms:modified>
</cp:coreProperties>
</file>